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Vehicle Programs\Managers\OHV Unit\COMMISSION\Actual Revenue Reports\FY18 Reports\"/>
    </mc:Choice>
  </mc:AlternateContent>
  <bookViews>
    <workbookView xWindow="0" yWindow="0" windowWidth="19200" windowHeight="11595"/>
  </bookViews>
  <sheets>
    <sheet name="FY18 Data" sheetId="10" r:id="rId1"/>
    <sheet name="FY17 Data" sheetId="6" r:id="rId2"/>
    <sheet name="FY16 Data" sheetId="1" r:id="rId3"/>
    <sheet name="FY15 Data" sheetId="3" r:id="rId4"/>
    <sheet name="Quarter by Quarter comparison" sheetId="9" r:id="rId5"/>
    <sheet name="Year by Year comparison" sheetId="8" r:id="rId6"/>
  </sheets>
  <definedNames>
    <definedName name="_xlnm.Print_Titles" localSheetId="3">'FY15 Data'!$A:$A,'FY15 Data'!$1:$2</definedName>
    <definedName name="_xlnm.Print_Titles" localSheetId="2">'FY16 Data'!$A:$A,'FY16 Data'!$1:$2</definedName>
    <definedName name="_xlnm.Print_Titles" localSheetId="1">'FY17 Data'!$A:$A,'FY17 Data'!$1:$2</definedName>
    <definedName name="_xlnm.Print_Titles" localSheetId="0">'FY18 Data'!$A:$A,'FY18 Data'!$1:$2</definedName>
  </definedNames>
  <calcPr calcId="152511"/>
</workbook>
</file>

<file path=xl/calcChain.xml><?xml version="1.0" encoding="utf-8"?>
<calcChain xmlns="http://schemas.openxmlformats.org/spreadsheetml/2006/main">
  <c r="I52" i="8" l="1"/>
  <c r="J52" i="8" s="1"/>
  <c r="I51" i="8"/>
  <c r="J51" i="8" s="1"/>
  <c r="I50" i="8"/>
  <c r="J50" i="8" s="1"/>
  <c r="I49" i="8"/>
  <c r="J49" i="8" s="1"/>
  <c r="I48" i="8"/>
  <c r="J48" i="8" s="1"/>
  <c r="I47" i="8"/>
  <c r="J47" i="8" s="1"/>
  <c r="I46" i="8"/>
  <c r="J46" i="8" s="1"/>
  <c r="I45" i="8"/>
  <c r="J45" i="8" s="1"/>
  <c r="I44" i="8"/>
  <c r="J44" i="8" s="1"/>
  <c r="I43" i="8"/>
  <c r="J43" i="8" s="1"/>
  <c r="I42" i="8"/>
  <c r="J42" i="8" s="1"/>
  <c r="I41" i="8"/>
  <c r="J41" i="8" s="1"/>
  <c r="I40" i="8"/>
  <c r="J40" i="8" s="1"/>
  <c r="I39" i="8"/>
  <c r="J39" i="8" s="1"/>
  <c r="I38" i="8"/>
  <c r="J38" i="8" s="1"/>
  <c r="I37" i="8"/>
  <c r="J37" i="8" s="1"/>
  <c r="I36" i="8"/>
  <c r="J36" i="8" s="1"/>
  <c r="I35" i="8"/>
  <c r="J35" i="8" s="1"/>
  <c r="I34" i="8"/>
  <c r="J34" i="8" s="1"/>
  <c r="I26" i="8"/>
  <c r="J26" i="8"/>
  <c r="I27" i="8"/>
  <c r="J27" i="8"/>
  <c r="I28" i="8"/>
  <c r="J28" i="8"/>
  <c r="I29" i="8"/>
  <c r="J29" i="8"/>
  <c r="I30" i="8"/>
  <c r="J30" i="8"/>
  <c r="I31" i="8"/>
  <c r="J31" i="8"/>
  <c r="I21" i="8"/>
  <c r="J21" i="8" s="1"/>
  <c r="J20" i="8"/>
  <c r="I20" i="8"/>
  <c r="I19" i="8"/>
  <c r="J19" i="8" s="1"/>
  <c r="I16" i="8"/>
  <c r="I15" i="8"/>
  <c r="J15" i="8" s="1"/>
  <c r="I14" i="8"/>
  <c r="J14" i="8" s="1"/>
  <c r="I13" i="8"/>
  <c r="J13" i="8" s="1"/>
  <c r="I12" i="8"/>
  <c r="I11" i="8"/>
  <c r="I10" i="8"/>
  <c r="J10" i="8" s="1"/>
  <c r="I9" i="8"/>
  <c r="J9" i="8" s="1"/>
  <c r="I6" i="8"/>
  <c r="J6" i="8" s="1"/>
  <c r="AF49" i="9"/>
  <c r="AE49" i="9"/>
  <c r="AD49" i="9"/>
  <c r="AG49" i="9" s="1"/>
  <c r="AG48" i="9"/>
  <c r="AF48" i="9"/>
  <c r="AE48" i="9"/>
  <c r="AD48" i="9"/>
  <c r="AF47" i="9"/>
  <c r="AE47" i="9"/>
  <c r="AD47" i="9"/>
  <c r="AG47" i="9" s="1"/>
  <c r="AG46" i="9"/>
  <c r="AF46" i="9"/>
  <c r="AE46" i="9"/>
  <c r="AD46" i="9"/>
  <c r="AF45" i="9"/>
  <c r="AE45" i="9"/>
  <c r="AD45" i="9"/>
  <c r="AG45" i="9" s="1"/>
  <c r="AG44" i="9"/>
  <c r="AF44" i="9"/>
  <c r="AE44" i="9"/>
  <c r="AD44" i="9"/>
  <c r="AF43" i="9"/>
  <c r="AE43" i="9"/>
  <c r="AD43" i="9"/>
  <c r="AG43" i="9" s="1"/>
  <c r="AG42" i="9"/>
  <c r="AF42" i="9"/>
  <c r="AE42" i="9"/>
  <c r="AD42" i="9"/>
  <c r="AF41" i="9"/>
  <c r="AE41" i="9"/>
  <c r="AD41" i="9"/>
  <c r="AG41" i="9" s="1"/>
  <c r="AG40" i="9"/>
  <c r="AF40" i="9"/>
  <c r="AE40" i="9"/>
  <c r="AD40" i="9"/>
  <c r="AF39" i="9"/>
  <c r="AE39" i="9"/>
  <c r="AD39" i="9"/>
  <c r="AG39" i="9" s="1"/>
  <c r="AG38" i="9"/>
  <c r="AF38" i="9"/>
  <c r="AE38" i="9"/>
  <c r="AD38" i="9"/>
  <c r="AF37" i="9"/>
  <c r="AE37" i="9"/>
  <c r="AD37" i="9"/>
  <c r="AG37" i="9" s="1"/>
  <c r="AG36" i="9"/>
  <c r="AF36" i="9"/>
  <c r="AE36" i="9"/>
  <c r="AD36" i="9"/>
  <c r="AF35" i="9"/>
  <c r="AE35" i="9"/>
  <c r="AD35" i="9"/>
  <c r="AG35" i="9" s="1"/>
  <c r="AG34" i="9"/>
  <c r="AF34" i="9"/>
  <c r="AE34" i="9"/>
  <c r="AD34" i="9"/>
  <c r="AF33" i="9"/>
  <c r="AE33" i="9"/>
  <c r="AD33" i="9"/>
  <c r="AG33" i="9" s="1"/>
  <c r="AG32" i="9"/>
  <c r="AF32" i="9"/>
  <c r="AE32" i="9"/>
  <c r="AD32" i="9"/>
  <c r="AF31" i="9"/>
  <c r="AE31" i="9"/>
  <c r="AD31" i="9"/>
  <c r="AG31" i="9" s="1"/>
  <c r="AG27" i="9"/>
  <c r="AF27" i="9"/>
  <c r="AE27" i="9"/>
  <c r="AD27" i="9"/>
  <c r="AF26" i="9"/>
  <c r="AE26" i="9"/>
  <c r="AD26" i="9"/>
  <c r="AG26" i="9" s="1"/>
  <c r="AG25" i="9"/>
  <c r="AF25" i="9"/>
  <c r="AE25" i="9"/>
  <c r="AD25" i="9"/>
  <c r="AF24" i="9"/>
  <c r="AE24" i="9"/>
  <c r="AD24" i="9"/>
  <c r="AG24" i="9" s="1"/>
  <c r="AG23" i="9"/>
  <c r="AF23" i="9"/>
  <c r="AE23" i="9"/>
  <c r="AD23" i="9"/>
  <c r="AF22" i="9"/>
  <c r="AE22" i="9"/>
  <c r="AD22" i="9"/>
  <c r="AG22" i="9" s="1"/>
  <c r="AG19" i="9"/>
  <c r="AF19" i="9"/>
  <c r="AE19" i="9"/>
  <c r="AF17" i="9"/>
  <c r="AE17" i="9"/>
  <c r="AG17" i="9" s="1"/>
  <c r="AF16" i="9"/>
  <c r="AE16" i="9"/>
  <c r="AG16" i="9" s="1"/>
  <c r="AF15" i="9"/>
  <c r="AE15" i="9"/>
  <c r="AG15" i="9" s="1"/>
  <c r="AF12" i="9"/>
  <c r="AE12" i="9"/>
  <c r="AD12" i="9"/>
  <c r="AG12" i="9" s="1"/>
  <c r="AG11" i="9"/>
  <c r="AF11" i="9"/>
  <c r="AE11" i="9"/>
  <c r="AD11" i="9"/>
  <c r="AF10" i="9"/>
  <c r="AE10" i="9"/>
  <c r="AD10" i="9"/>
  <c r="AG10" i="9" s="1"/>
  <c r="AG9" i="9"/>
  <c r="AF9" i="9"/>
  <c r="AE9" i="9"/>
  <c r="AD9" i="9"/>
  <c r="AF8" i="9"/>
  <c r="AE8" i="9"/>
  <c r="AD8" i="9"/>
  <c r="AG8" i="9" s="1"/>
  <c r="AG7" i="9"/>
  <c r="AF7" i="9"/>
  <c r="AE7" i="9"/>
  <c r="AD7" i="9"/>
  <c r="AF6" i="9"/>
  <c r="AE6" i="9"/>
  <c r="AD6" i="9"/>
  <c r="AG6" i="9" s="1"/>
  <c r="AG5" i="9"/>
  <c r="AF5" i="9"/>
  <c r="AE5" i="9"/>
  <c r="AD5" i="9"/>
  <c r="AF4" i="9"/>
  <c r="AE4" i="9"/>
  <c r="AD4" i="9"/>
  <c r="AG4" i="9" s="1"/>
  <c r="X49" i="9"/>
  <c r="W49" i="9"/>
  <c r="V49" i="9"/>
  <c r="Y49" i="9" s="1"/>
  <c r="X48" i="9"/>
  <c r="W48" i="9"/>
  <c r="V48" i="9"/>
  <c r="Y48" i="9" s="1"/>
  <c r="X47" i="9"/>
  <c r="W47" i="9"/>
  <c r="V47" i="9"/>
  <c r="Y47" i="9" s="1"/>
  <c r="X46" i="9"/>
  <c r="W46" i="9"/>
  <c r="V46" i="9"/>
  <c r="Y46" i="9" s="1"/>
  <c r="X45" i="9"/>
  <c r="W45" i="9"/>
  <c r="V45" i="9"/>
  <c r="Y45" i="9" s="1"/>
  <c r="X44" i="9"/>
  <c r="W44" i="9"/>
  <c r="V44" i="9"/>
  <c r="Y44" i="9" s="1"/>
  <c r="X43" i="9"/>
  <c r="W43" i="9"/>
  <c r="V43" i="9"/>
  <c r="Y43" i="9" s="1"/>
  <c r="X42" i="9"/>
  <c r="W42" i="9"/>
  <c r="V42" i="9"/>
  <c r="Y42" i="9" s="1"/>
  <c r="X41" i="9"/>
  <c r="W41" i="9"/>
  <c r="V41" i="9"/>
  <c r="Y41" i="9" s="1"/>
  <c r="X40" i="9"/>
  <c r="W40" i="9"/>
  <c r="V40" i="9"/>
  <c r="Y40" i="9" s="1"/>
  <c r="X39" i="9"/>
  <c r="W39" i="9"/>
  <c r="V39" i="9"/>
  <c r="Y39" i="9" s="1"/>
  <c r="X38" i="9"/>
  <c r="W38" i="9"/>
  <c r="V38" i="9"/>
  <c r="Y38" i="9" s="1"/>
  <c r="X37" i="9"/>
  <c r="W37" i="9"/>
  <c r="V37" i="9"/>
  <c r="Y37" i="9" s="1"/>
  <c r="X36" i="9"/>
  <c r="W36" i="9"/>
  <c r="V36" i="9"/>
  <c r="Y36" i="9" s="1"/>
  <c r="X35" i="9"/>
  <c r="W35" i="9"/>
  <c r="V35" i="9"/>
  <c r="Y35" i="9" s="1"/>
  <c r="X34" i="9"/>
  <c r="W34" i="9"/>
  <c r="V34" i="9"/>
  <c r="Y34" i="9" s="1"/>
  <c r="X33" i="9"/>
  <c r="W33" i="9"/>
  <c r="V33" i="9"/>
  <c r="Y33" i="9" s="1"/>
  <c r="X32" i="9"/>
  <c r="W32" i="9"/>
  <c r="V32" i="9"/>
  <c r="Y32" i="9" s="1"/>
  <c r="X31" i="9"/>
  <c r="W31" i="9"/>
  <c r="V31" i="9"/>
  <c r="Y31" i="9" s="1"/>
  <c r="X27" i="9"/>
  <c r="W27" i="9"/>
  <c r="V27" i="9"/>
  <c r="Y27" i="9" s="1"/>
  <c r="X26" i="9"/>
  <c r="W26" i="9"/>
  <c r="V26" i="9"/>
  <c r="Y26" i="9" s="1"/>
  <c r="X25" i="9"/>
  <c r="W25" i="9"/>
  <c r="V25" i="9"/>
  <c r="Y25" i="9" s="1"/>
  <c r="X24" i="9"/>
  <c r="W24" i="9"/>
  <c r="V24" i="9"/>
  <c r="Y24" i="9" s="1"/>
  <c r="X23" i="9"/>
  <c r="W23" i="9"/>
  <c r="V23" i="9"/>
  <c r="Y23" i="9" s="1"/>
  <c r="X22" i="9"/>
  <c r="W22" i="9"/>
  <c r="V22" i="9"/>
  <c r="Y22" i="9" s="1"/>
  <c r="X19" i="9"/>
  <c r="W19" i="9"/>
  <c r="Y19" i="9" s="1"/>
  <c r="X17" i="9"/>
  <c r="W17" i="9"/>
  <c r="Y17" i="9" s="1"/>
  <c r="X16" i="9"/>
  <c r="Y16" i="9" s="1"/>
  <c r="W16" i="9"/>
  <c r="X15" i="9"/>
  <c r="W15" i="9"/>
  <c r="Y15" i="9" s="1"/>
  <c r="X12" i="9"/>
  <c r="W12" i="9"/>
  <c r="V12" i="9"/>
  <c r="Y12" i="9" s="1"/>
  <c r="X11" i="9"/>
  <c r="W11" i="9"/>
  <c r="V11" i="9"/>
  <c r="Y11" i="9" s="1"/>
  <c r="X10" i="9"/>
  <c r="W10" i="9"/>
  <c r="V10" i="9"/>
  <c r="Y10" i="9" s="1"/>
  <c r="X9" i="9"/>
  <c r="W9" i="9"/>
  <c r="V9" i="9"/>
  <c r="Y9" i="9" s="1"/>
  <c r="X8" i="9"/>
  <c r="W8" i="9"/>
  <c r="V8" i="9"/>
  <c r="Y8" i="9" s="1"/>
  <c r="X7" i="9"/>
  <c r="W7" i="9"/>
  <c r="V7" i="9"/>
  <c r="Y7" i="9" s="1"/>
  <c r="X6" i="9"/>
  <c r="W6" i="9"/>
  <c r="V6" i="9"/>
  <c r="Y6" i="9" s="1"/>
  <c r="X5" i="9"/>
  <c r="W5" i="9"/>
  <c r="V5" i="9"/>
  <c r="Y5" i="9" s="1"/>
  <c r="X4" i="9"/>
  <c r="W4" i="9"/>
  <c r="V4" i="9"/>
  <c r="Y4" i="9" s="1"/>
  <c r="P49" i="9"/>
  <c r="O49" i="9"/>
  <c r="Q49" i="9" s="1"/>
  <c r="N49" i="9"/>
  <c r="P48" i="9"/>
  <c r="O48" i="9"/>
  <c r="N48" i="9"/>
  <c r="Q48" i="9" s="1"/>
  <c r="P47" i="9"/>
  <c r="O47" i="9"/>
  <c r="Q47" i="9" s="1"/>
  <c r="N47" i="9"/>
  <c r="P46" i="9"/>
  <c r="O46" i="9"/>
  <c r="N46" i="9"/>
  <c r="Q46" i="9" s="1"/>
  <c r="P45" i="9"/>
  <c r="O45" i="9"/>
  <c r="Q45" i="9" s="1"/>
  <c r="N45" i="9"/>
  <c r="P44" i="9"/>
  <c r="O44" i="9"/>
  <c r="N44" i="9"/>
  <c r="Q44" i="9" s="1"/>
  <c r="P43" i="9"/>
  <c r="O43" i="9"/>
  <c r="Q43" i="9" s="1"/>
  <c r="N43" i="9"/>
  <c r="P42" i="9"/>
  <c r="O42" i="9"/>
  <c r="N42" i="9"/>
  <c r="Q42" i="9" s="1"/>
  <c r="P41" i="9"/>
  <c r="O41" i="9"/>
  <c r="Q41" i="9" s="1"/>
  <c r="N41" i="9"/>
  <c r="P40" i="9"/>
  <c r="O40" i="9"/>
  <c r="N40" i="9"/>
  <c r="Q40" i="9" s="1"/>
  <c r="P39" i="9"/>
  <c r="O39" i="9"/>
  <c r="Q39" i="9" s="1"/>
  <c r="N39" i="9"/>
  <c r="P38" i="9"/>
  <c r="O38" i="9"/>
  <c r="N38" i="9"/>
  <c r="Q38" i="9" s="1"/>
  <c r="P37" i="9"/>
  <c r="O37" i="9"/>
  <c r="Q37" i="9" s="1"/>
  <c r="N37" i="9"/>
  <c r="P36" i="9"/>
  <c r="O36" i="9"/>
  <c r="N36" i="9"/>
  <c r="Q36" i="9" s="1"/>
  <c r="P35" i="9"/>
  <c r="O35" i="9"/>
  <c r="Q35" i="9" s="1"/>
  <c r="N35" i="9"/>
  <c r="P34" i="9"/>
  <c r="O34" i="9"/>
  <c r="N34" i="9"/>
  <c r="Q34" i="9" s="1"/>
  <c r="P33" i="9"/>
  <c r="O33" i="9"/>
  <c r="Q33" i="9" s="1"/>
  <c r="N33" i="9"/>
  <c r="P32" i="9"/>
  <c r="O32" i="9"/>
  <c r="N32" i="9"/>
  <c r="Q32" i="9" s="1"/>
  <c r="P31" i="9"/>
  <c r="O31" i="9"/>
  <c r="Q31" i="9" s="1"/>
  <c r="N31" i="9"/>
  <c r="P27" i="9"/>
  <c r="O27" i="9"/>
  <c r="N27" i="9"/>
  <c r="Q27" i="9" s="1"/>
  <c r="P26" i="9"/>
  <c r="O26" i="9"/>
  <c r="Q26" i="9" s="1"/>
  <c r="N26" i="9"/>
  <c r="P25" i="9"/>
  <c r="O25" i="9"/>
  <c r="N25" i="9"/>
  <c r="Q25" i="9" s="1"/>
  <c r="P24" i="9"/>
  <c r="O24" i="9"/>
  <c r="Q24" i="9" s="1"/>
  <c r="N24" i="9"/>
  <c r="P23" i="9"/>
  <c r="O23" i="9"/>
  <c r="N23" i="9"/>
  <c r="Q23" i="9" s="1"/>
  <c r="P22" i="9"/>
  <c r="O22" i="9"/>
  <c r="Q22" i="9" s="1"/>
  <c r="N22" i="9"/>
  <c r="Q19" i="9"/>
  <c r="P19" i="9"/>
  <c r="O19" i="9"/>
  <c r="P17" i="9"/>
  <c r="O17" i="9"/>
  <c r="Q17" i="9" s="1"/>
  <c r="Q16" i="9"/>
  <c r="P16" i="9"/>
  <c r="O16" i="9"/>
  <c r="P15" i="9"/>
  <c r="O15" i="9"/>
  <c r="Q15" i="9" s="1"/>
  <c r="P12" i="9"/>
  <c r="O12" i="9"/>
  <c r="Q12" i="9" s="1"/>
  <c r="N12" i="9"/>
  <c r="P11" i="9"/>
  <c r="O11" i="9"/>
  <c r="N11" i="9"/>
  <c r="Q11" i="9" s="1"/>
  <c r="P10" i="9"/>
  <c r="O10" i="9"/>
  <c r="Q10" i="9" s="1"/>
  <c r="N10" i="9"/>
  <c r="P9" i="9"/>
  <c r="O9" i="9"/>
  <c r="N9" i="9"/>
  <c r="Q9" i="9" s="1"/>
  <c r="P8" i="9"/>
  <c r="O8" i="9"/>
  <c r="Q8" i="9" s="1"/>
  <c r="N8" i="9"/>
  <c r="P7" i="9"/>
  <c r="O7" i="9"/>
  <c r="N7" i="9"/>
  <c r="Q7" i="9" s="1"/>
  <c r="P6" i="9"/>
  <c r="O6" i="9"/>
  <c r="Q6" i="9" s="1"/>
  <c r="N6" i="9"/>
  <c r="P5" i="9"/>
  <c r="O5" i="9"/>
  <c r="N5" i="9"/>
  <c r="Q5" i="9" s="1"/>
  <c r="P4" i="9"/>
  <c r="O4" i="9"/>
  <c r="Q4" i="9" s="1"/>
  <c r="N4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27" i="9"/>
  <c r="H26" i="9"/>
  <c r="H25" i="9"/>
  <c r="H24" i="9"/>
  <c r="H23" i="9"/>
  <c r="H22" i="9"/>
  <c r="H15" i="9"/>
  <c r="H12" i="9"/>
  <c r="H11" i="9"/>
  <c r="H10" i="9"/>
  <c r="H9" i="9"/>
  <c r="H8" i="9"/>
  <c r="H7" i="9"/>
  <c r="H6" i="9"/>
  <c r="H5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27" i="9"/>
  <c r="G26" i="9"/>
  <c r="G25" i="9"/>
  <c r="G24" i="9"/>
  <c r="G23" i="9"/>
  <c r="G22" i="9"/>
  <c r="G19" i="9"/>
  <c r="G17" i="9"/>
  <c r="G16" i="9"/>
  <c r="G15" i="9"/>
  <c r="G12" i="9"/>
  <c r="G11" i="9"/>
  <c r="G10" i="9"/>
  <c r="G9" i="9"/>
  <c r="G8" i="9"/>
  <c r="G7" i="9"/>
  <c r="G6" i="9"/>
  <c r="G5" i="9"/>
  <c r="I4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27" i="9"/>
  <c r="AC26" i="9"/>
  <c r="AC25" i="9"/>
  <c r="AC24" i="9"/>
  <c r="AC23" i="9"/>
  <c r="AC22" i="9"/>
  <c r="AC19" i="9"/>
  <c r="AC17" i="9"/>
  <c r="AC16" i="9"/>
  <c r="AC15" i="9"/>
  <c r="AC12" i="9"/>
  <c r="AC11" i="9"/>
  <c r="AC10" i="9"/>
  <c r="AC9" i="9"/>
  <c r="AC8" i="9"/>
  <c r="AC7" i="9"/>
  <c r="AC6" i="9"/>
  <c r="AC5" i="9"/>
  <c r="AC4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27" i="9"/>
  <c r="U26" i="9"/>
  <c r="U25" i="9"/>
  <c r="U24" i="9"/>
  <c r="U23" i="9"/>
  <c r="U22" i="9"/>
  <c r="U19" i="9"/>
  <c r="U17" i="9"/>
  <c r="U16" i="9"/>
  <c r="U15" i="9"/>
  <c r="U12" i="9"/>
  <c r="U11" i="9"/>
  <c r="U10" i="9"/>
  <c r="U9" i="9"/>
  <c r="U8" i="9"/>
  <c r="U7" i="9"/>
  <c r="U6" i="9"/>
  <c r="U5" i="9"/>
  <c r="U4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27" i="9"/>
  <c r="M26" i="9"/>
  <c r="M25" i="9"/>
  <c r="M24" i="9"/>
  <c r="M23" i="9"/>
  <c r="M22" i="9"/>
  <c r="M19" i="9"/>
  <c r="M17" i="9"/>
  <c r="M16" i="9"/>
  <c r="M15" i="9"/>
  <c r="M12" i="9"/>
  <c r="M11" i="9"/>
  <c r="M10" i="9"/>
  <c r="M9" i="9"/>
  <c r="M8" i="9"/>
  <c r="M7" i="9"/>
  <c r="M6" i="9"/>
  <c r="M5" i="9"/>
  <c r="M4" i="9"/>
  <c r="E27" i="9"/>
  <c r="E26" i="9"/>
  <c r="E25" i="9"/>
  <c r="E24" i="9"/>
  <c r="E23" i="9"/>
  <c r="E22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C31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D48" i="9"/>
  <c r="D47" i="9"/>
  <c r="D46" i="9"/>
  <c r="D45" i="9"/>
  <c r="D44" i="9"/>
  <c r="D43" i="9"/>
  <c r="D42" i="9"/>
  <c r="D41" i="9"/>
  <c r="D40" i="9"/>
  <c r="D39" i="9"/>
  <c r="D38" i="9"/>
  <c r="D49" i="9" s="1"/>
  <c r="D37" i="9"/>
  <c r="D36" i="9"/>
  <c r="D35" i="9"/>
  <c r="D34" i="9"/>
  <c r="D33" i="9"/>
  <c r="D32" i="9"/>
  <c r="D31" i="9"/>
  <c r="D27" i="9"/>
  <c r="D26" i="9"/>
  <c r="D25" i="9"/>
  <c r="D24" i="9"/>
  <c r="D23" i="9"/>
  <c r="D22" i="9"/>
  <c r="H4" i="9"/>
  <c r="G4" i="9"/>
  <c r="E49" i="9"/>
  <c r="AB48" i="9"/>
  <c r="AB47" i="9"/>
  <c r="AB46" i="9"/>
  <c r="AB45" i="9"/>
  <c r="AB44" i="9"/>
  <c r="AB43" i="9"/>
  <c r="AB42" i="9"/>
  <c r="AB41" i="9"/>
  <c r="AB40" i="9"/>
  <c r="AB39" i="9"/>
  <c r="AB38" i="9"/>
  <c r="AB37" i="9"/>
  <c r="AB36" i="9"/>
  <c r="AB35" i="9"/>
  <c r="AB34" i="9"/>
  <c r="AB33" i="9"/>
  <c r="AB32" i="9"/>
  <c r="AB31" i="9"/>
  <c r="AB27" i="9"/>
  <c r="AB26" i="9"/>
  <c r="AB25" i="9"/>
  <c r="AB24" i="9"/>
  <c r="AB23" i="9"/>
  <c r="AB22" i="9"/>
  <c r="AB19" i="9"/>
  <c r="AB17" i="9"/>
  <c r="AB16" i="9"/>
  <c r="AB15" i="9"/>
  <c r="AB12" i="9"/>
  <c r="AB11" i="9"/>
  <c r="AB10" i="9"/>
  <c r="AB9" i="9"/>
  <c r="AB8" i="9"/>
  <c r="AB7" i="9"/>
  <c r="AB6" i="9"/>
  <c r="AB5" i="9"/>
  <c r="AB4" i="9"/>
  <c r="T48" i="9"/>
  <c r="T47" i="9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27" i="9"/>
  <c r="T26" i="9"/>
  <c r="T25" i="9"/>
  <c r="T24" i="9"/>
  <c r="T23" i="9"/>
  <c r="T22" i="9"/>
  <c r="T19" i="9"/>
  <c r="T17" i="9"/>
  <c r="T16" i="9"/>
  <c r="T15" i="9"/>
  <c r="T12" i="9"/>
  <c r="T11" i="9"/>
  <c r="T10" i="9"/>
  <c r="T9" i="9"/>
  <c r="T8" i="9"/>
  <c r="T7" i="9"/>
  <c r="T6" i="9"/>
  <c r="T5" i="9"/>
  <c r="T4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27" i="9"/>
  <c r="L26" i="9"/>
  <c r="L25" i="9"/>
  <c r="L24" i="9"/>
  <c r="L23" i="9"/>
  <c r="L22" i="9"/>
  <c r="L19" i="9"/>
  <c r="L17" i="9"/>
  <c r="L16" i="9"/>
  <c r="L15" i="9"/>
  <c r="L12" i="9"/>
  <c r="L11" i="9"/>
  <c r="L10" i="9"/>
  <c r="L9" i="9"/>
  <c r="L8" i="9"/>
  <c r="L7" i="9"/>
  <c r="L6" i="9"/>
  <c r="L5" i="9"/>
  <c r="L4" i="9"/>
  <c r="E15" i="9"/>
  <c r="E12" i="9"/>
  <c r="E11" i="9"/>
  <c r="E10" i="9"/>
  <c r="E9" i="9"/>
  <c r="E8" i="9"/>
  <c r="E7" i="9"/>
  <c r="E6" i="9"/>
  <c r="E5" i="9"/>
  <c r="E4" i="9"/>
  <c r="D19" i="9"/>
  <c r="D17" i="9"/>
  <c r="D16" i="9"/>
  <c r="D15" i="9"/>
  <c r="D12" i="9"/>
  <c r="D11" i="9"/>
  <c r="D10" i="9"/>
  <c r="D9" i="9"/>
  <c r="D8" i="9"/>
  <c r="D7" i="9"/>
  <c r="D6" i="9"/>
  <c r="D5" i="9"/>
  <c r="D4" i="9"/>
  <c r="AB49" i="9" l="1"/>
  <c r="T49" i="9"/>
  <c r="L49" i="9"/>
  <c r="P50" i="10"/>
  <c r="O50" i="10"/>
  <c r="N50" i="10"/>
  <c r="L50" i="10"/>
  <c r="K50" i="10"/>
  <c r="J50" i="10"/>
  <c r="M50" i="10" s="1"/>
  <c r="H50" i="10"/>
  <c r="G50" i="10"/>
  <c r="F50" i="10"/>
  <c r="I50" i="10" s="1"/>
  <c r="D50" i="10"/>
  <c r="C50" i="10"/>
  <c r="B50" i="10"/>
  <c r="E50" i="10" s="1"/>
  <c r="R49" i="10"/>
  <c r="Q49" i="10"/>
  <c r="M49" i="10"/>
  <c r="I49" i="10"/>
  <c r="E49" i="10"/>
  <c r="R48" i="10"/>
  <c r="Q48" i="10"/>
  <c r="M48" i="10"/>
  <c r="I48" i="10"/>
  <c r="E48" i="10"/>
  <c r="R47" i="10"/>
  <c r="Q47" i="10"/>
  <c r="M47" i="10"/>
  <c r="I47" i="10"/>
  <c r="E47" i="10"/>
  <c r="R46" i="10"/>
  <c r="Q46" i="10"/>
  <c r="M46" i="10"/>
  <c r="I46" i="10"/>
  <c r="E46" i="10"/>
  <c r="R45" i="10"/>
  <c r="Q45" i="10"/>
  <c r="M45" i="10"/>
  <c r="I45" i="10"/>
  <c r="E45" i="10"/>
  <c r="R44" i="10"/>
  <c r="Q44" i="10"/>
  <c r="M44" i="10"/>
  <c r="I44" i="10"/>
  <c r="E44" i="10"/>
  <c r="R43" i="10"/>
  <c r="Q43" i="10"/>
  <c r="M43" i="10"/>
  <c r="I43" i="10"/>
  <c r="E43" i="10"/>
  <c r="R42" i="10"/>
  <c r="Q42" i="10"/>
  <c r="M42" i="10"/>
  <c r="I42" i="10"/>
  <c r="E42" i="10"/>
  <c r="R41" i="10"/>
  <c r="Q41" i="10"/>
  <c r="M41" i="10"/>
  <c r="I41" i="10"/>
  <c r="E41" i="10"/>
  <c r="R40" i="10"/>
  <c r="Q40" i="10"/>
  <c r="M40" i="10"/>
  <c r="I40" i="10"/>
  <c r="E40" i="10"/>
  <c r="R39" i="10"/>
  <c r="Q39" i="10"/>
  <c r="M39" i="10"/>
  <c r="I39" i="10"/>
  <c r="E39" i="10"/>
  <c r="R38" i="10"/>
  <c r="Q38" i="10"/>
  <c r="M38" i="10"/>
  <c r="I38" i="10"/>
  <c r="E38" i="10"/>
  <c r="R37" i="10"/>
  <c r="Q37" i="10"/>
  <c r="M37" i="10"/>
  <c r="I37" i="10"/>
  <c r="E37" i="10"/>
  <c r="R36" i="10"/>
  <c r="Q36" i="10"/>
  <c r="M36" i="10"/>
  <c r="I36" i="10"/>
  <c r="E36" i="10"/>
  <c r="R35" i="10"/>
  <c r="Q35" i="10"/>
  <c r="M35" i="10"/>
  <c r="I35" i="10"/>
  <c r="E35" i="10"/>
  <c r="R34" i="10"/>
  <c r="Q34" i="10"/>
  <c r="M34" i="10"/>
  <c r="I34" i="10"/>
  <c r="E34" i="10"/>
  <c r="R33" i="10"/>
  <c r="Q33" i="10"/>
  <c r="M33" i="10"/>
  <c r="I33" i="10"/>
  <c r="E33" i="10"/>
  <c r="R32" i="10"/>
  <c r="Q32" i="10"/>
  <c r="M32" i="10"/>
  <c r="I32" i="10"/>
  <c r="E32" i="10"/>
  <c r="R29" i="10"/>
  <c r="Q29" i="10"/>
  <c r="M29" i="10"/>
  <c r="I29" i="10"/>
  <c r="E29" i="10"/>
  <c r="R28" i="10"/>
  <c r="Q28" i="10"/>
  <c r="M28" i="10"/>
  <c r="I28" i="10"/>
  <c r="E28" i="10"/>
  <c r="R27" i="10"/>
  <c r="Q27" i="10"/>
  <c r="M27" i="10"/>
  <c r="I27" i="10"/>
  <c r="E27" i="10"/>
  <c r="R26" i="10"/>
  <c r="Q26" i="10"/>
  <c r="M26" i="10"/>
  <c r="I26" i="10"/>
  <c r="E26" i="10"/>
  <c r="R25" i="10"/>
  <c r="Q25" i="10"/>
  <c r="M25" i="10"/>
  <c r="I25" i="10"/>
  <c r="E25" i="10"/>
  <c r="R24" i="10"/>
  <c r="Q24" i="10"/>
  <c r="M24" i="10"/>
  <c r="I24" i="10"/>
  <c r="E24" i="10"/>
  <c r="P17" i="10"/>
  <c r="O17" i="10"/>
  <c r="N17" i="10"/>
  <c r="L17" i="10"/>
  <c r="K17" i="10"/>
  <c r="J17" i="10"/>
  <c r="H17" i="10"/>
  <c r="G17" i="10"/>
  <c r="F17" i="10"/>
  <c r="D17" i="10"/>
  <c r="C17" i="10"/>
  <c r="B17" i="10"/>
  <c r="R16" i="10"/>
  <c r="Q16" i="10"/>
  <c r="M16" i="10"/>
  <c r="I16" i="10"/>
  <c r="E16" i="10"/>
  <c r="E16" i="9" s="1"/>
  <c r="H16" i="9" s="1"/>
  <c r="R15" i="10"/>
  <c r="Q15" i="10"/>
  <c r="M15" i="10"/>
  <c r="M17" i="10" s="1"/>
  <c r="K20" i="10" s="1"/>
  <c r="I15" i="10"/>
  <c r="I17" i="10" s="1"/>
  <c r="G20" i="10" s="1"/>
  <c r="E15" i="10"/>
  <c r="P12" i="10"/>
  <c r="O12" i="10"/>
  <c r="N12" i="10"/>
  <c r="L12" i="10"/>
  <c r="K12" i="10"/>
  <c r="J12" i="10"/>
  <c r="H12" i="10"/>
  <c r="G12" i="10"/>
  <c r="F12" i="10"/>
  <c r="D12" i="10"/>
  <c r="C12" i="10"/>
  <c r="B12" i="10"/>
  <c r="R11" i="10"/>
  <c r="Q11" i="10"/>
  <c r="M11" i="10"/>
  <c r="I11" i="10"/>
  <c r="E11" i="10"/>
  <c r="R10" i="10"/>
  <c r="Q10" i="10"/>
  <c r="M10" i="10"/>
  <c r="I10" i="10"/>
  <c r="E10" i="10"/>
  <c r="R9" i="10"/>
  <c r="Q9" i="10"/>
  <c r="M9" i="10"/>
  <c r="I9" i="10"/>
  <c r="E9" i="10"/>
  <c r="R8" i="10"/>
  <c r="Q8" i="10"/>
  <c r="M8" i="10"/>
  <c r="I8" i="10"/>
  <c r="E8" i="10"/>
  <c r="R7" i="10"/>
  <c r="Q7" i="10"/>
  <c r="M7" i="10"/>
  <c r="I7" i="10"/>
  <c r="E7" i="10"/>
  <c r="R6" i="10"/>
  <c r="Q6" i="10"/>
  <c r="M6" i="10"/>
  <c r="I6" i="10"/>
  <c r="E6" i="10"/>
  <c r="R5" i="10"/>
  <c r="Q5" i="10"/>
  <c r="M5" i="10"/>
  <c r="I5" i="10"/>
  <c r="E5" i="10"/>
  <c r="R4" i="10"/>
  <c r="Q4" i="10"/>
  <c r="M4" i="10"/>
  <c r="I4" i="10"/>
  <c r="E4" i="10"/>
  <c r="E17" i="10" l="1"/>
  <c r="R50" i="10"/>
  <c r="Q50" i="10"/>
  <c r="R17" i="10"/>
  <c r="E12" i="10"/>
  <c r="B20" i="10" s="1"/>
  <c r="Q17" i="10"/>
  <c r="O20" i="10" s="1"/>
  <c r="Q12" i="10"/>
  <c r="N20" i="10" s="1"/>
  <c r="Q20" i="10" s="1"/>
  <c r="M12" i="10"/>
  <c r="J20" i="10" s="1"/>
  <c r="M20" i="10" s="1"/>
  <c r="I12" i="10"/>
  <c r="F20" i="10" s="1"/>
  <c r="I20" i="10" s="1"/>
  <c r="R12" i="10"/>
  <c r="N17" i="6"/>
  <c r="C20" i="10" l="1"/>
  <c r="E17" i="9"/>
  <c r="H17" i="9" s="1"/>
  <c r="E20" i="10"/>
  <c r="E19" i="9" s="1"/>
  <c r="H19" i="9" s="1"/>
  <c r="R20" i="10"/>
  <c r="L17" i="6"/>
  <c r="C73" i="8" l="1"/>
  <c r="F73" i="8" s="1"/>
  <c r="D73" i="8"/>
  <c r="G72" i="8"/>
  <c r="F72" i="8"/>
  <c r="E72" i="8"/>
  <c r="F71" i="8"/>
  <c r="G71" i="8" s="1"/>
  <c r="E71" i="8"/>
  <c r="F70" i="8"/>
  <c r="E70" i="8"/>
  <c r="G70" i="8" s="1"/>
  <c r="F69" i="8"/>
  <c r="E69" i="8"/>
  <c r="G69" i="8" s="1"/>
  <c r="G68" i="8"/>
  <c r="F68" i="8"/>
  <c r="E68" i="8"/>
  <c r="F67" i="8"/>
  <c r="G67" i="8" s="1"/>
  <c r="E67" i="8"/>
  <c r="F66" i="8"/>
  <c r="E66" i="8"/>
  <c r="G66" i="8" s="1"/>
  <c r="F65" i="8"/>
  <c r="E65" i="8"/>
  <c r="G65" i="8" s="1"/>
  <c r="G64" i="8"/>
  <c r="F64" i="8"/>
  <c r="E64" i="8"/>
  <c r="F63" i="8"/>
  <c r="G63" i="8" s="1"/>
  <c r="E63" i="8"/>
  <c r="F62" i="8"/>
  <c r="E62" i="8"/>
  <c r="G62" i="8" s="1"/>
  <c r="F61" i="8"/>
  <c r="E61" i="8"/>
  <c r="G61" i="8" s="1"/>
  <c r="G60" i="8"/>
  <c r="F60" i="8"/>
  <c r="E60" i="8"/>
  <c r="F59" i="8"/>
  <c r="G59" i="8" s="1"/>
  <c r="E59" i="8"/>
  <c r="F58" i="8"/>
  <c r="E58" i="8"/>
  <c r="G58" i="8" s="1"/>
  <c r="F57" i="8"/>
  <c r="E57" i="8"/>
  <c r="G57" i="8" s="1"/>
  <c r="G56" i="8"/>
  <c r="F56" i="8"/>
  <c r="E56" i="8"/>
  <c r="F55" i="8"/>
  <c r="G55" i="8" s="1"/>
  <c r="E55" i="8"/>
  <c r="B73" i="8"/>
  <c r="E73" i="8" l="1"/>
  <c r="G73" i="8" s="1"/>
  <c r="H50" i="6" l="1"/>
  <c r="C19" i="9" l="1"/>
  <c r="C15" i="9"/>
  <c r="C16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31" i="9"/>
  <c r="AA23" i="9"/>
  <c r="AA24" i="9"/>
  <c r="AA25" i="9"/>
  <c r="AA26" i="9"/>
  <c r="AA27" i="9"/>
  <c r="AA22" i="9"/>
  <c r="AA19" i="9"/>
  <c r="AA16" i="9"/>
  <c r="AA17" i="9"/>
  <c r="AA15" i="9"/>
  <c r="AA6" i="9"/>
  <c r="AA7" i="9"/>
  <c r="AA8" i="9"/>
  <c r="AA9" i="9"/>
  <c r="AA10" i="9"/>
  <c r="AA11" i="9"/>
  <c r="AA12" i="9"/>
  <c r="AA5" i="9"/>
  <c r="AA4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31" i="9"/>
  <c r="S23" i="9"/>
  <c r="S24" i="9"/>
  <c r="S25" i="9"/>
  <c r="S26" i="9"/>
  <c r="S27" i="9"/>
  <c r="S22" i="9"/>
  <c r="S19" i="9"/>
  <c r="S16" i="9"/>
  <c r="S17" i="9"/>
  <c r="S15" i="9"/>
  <c r="S6" i="9"/>
  <c r="S7" i="9"/>
  <c r="S8" i="9"/>
  <c r="S9" i="9"/>
  <c r="S10" i="9"/>
  <c r="S11" i="9"/>
  <c r="S12" i="9"/>
  <c r="S5" i="9"/>
  <c r="S4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31" i="9"/>
  <c r="Z23" i="9"/>
  <c r="Z24" i="9"/>
  <c r="Z25" i="9"/>
  <c r="Z26" i="9"/>
  <c r="Z27" i="9"/>
  <c r="Z22" i="9"/>
  <c r="Z6" i="9"/>
  <c r="Z7" i="9"/>
  <c r="Z8" i="9"/>
  <c r="Z9" i="9"/>
  <c r="Z10" i="9"/>
  <c r="Z11" i="9"/>
  <c r="Z12" i="9"/>
  <c r="Z5" i="9"/>
  <c r="Z4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31" i="9"/>
  <c r="R23" i="9"/>
  <c r="R24" i="9"/>
  <c r="R25" i="9"/>
  <c r="R26" i="9"/>
  <c r="R27" i="9"/>
  <c r="R22" i="9"/>
  <c r="R6" i="9"/>
  <c r="R7" i="9"/>
  <c r="R8" i="9"/>
  <c r="R9" i="9"/>
  <c r="R10" i="9"/>
  <c r="R11" i="9"/>
  <c r="R12" i="9"/>
  <c r="R5" i="9"/>
  <c r="R4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31" i="9"/>
  <c r="K23" i="9"/>
  <c r="K24" i="9"/>
  <c r="K25" i="9"/>
  <c r="K26" i="9"/>
  <c r="K27" i="9"/>
  <c r="K22" i="9"/>
  <c r="K19" i="9"/>
  <c r="K16" i="9"/>
  <c r="K17" i="9"/>
  <c r="K15" i="9"/>
  <c r="K6" i="9"/>
  <c r="K7" i="9"/>
  <c r="K8" i="9"/>
  <c r="K9" i="9"/>
  <c r="K10" i="9"/>
  <c r="K11" i="9"/>
  <c r="K12" i="9"/>
  <c r="K5" i="9"/>
  <c r="K4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31" i="9"/>
  <c r="J23" i="9"/>
  <c r="J24" i="9"/>
  <c r="J25" i="9"/>
  <c r="J26" i="9"/>
  <c r="J27" i="9"/>
  <c r="J22" i="9"/>
  <c r="J7" i="9"/>
  <c r="J8" i="9"/>
  <c r="J9" i="9"/>
  <c r="J10" i="9"/>
  <c r="J11" i="9"/>
  <c r="J12" i="9"/>
  <c r="J6" i="9"/>
  <c r="J5" i="9"/>
  <c r="J4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23" i="9"/>
  <c r="B24" i="9"/>
  <c r="B25" i="9"/>
  <c r="B26" i="9"/>
  <c r="B27" i="9"/>
  <c r="B22" i="9"/>
  <c r="C23" i="9"/>
  <c r="C24" i="9"/>
  <c r="C25" i="9"/>
  <c r="C26" i="9"/>
  <c r="C27" i="9"/>
  <c r="C22" i="9"/>
  <c r="F26" i="9" l="1"/>
  <c r="F25" i="9"/>
  <c r="F22" i="9"/>
  <c r="F24" i="9"/>
  <c r="F27" i="9"/>
  <c r="F23" i="9"/>
  <c r="G50" i="6"/>
  <c r="C12" i="9" l="1"/>
  <c r="C11" i="9"/>
  <c r="C10" i="9"/>
  <c r="C9" i="9"/>
  <c r="C8" i="9"/>
  <c r="C7" i="9"/>
  <c r="C6" i="9"/>
  <c r="C5" i="9"/>
  <c r="C17" i="9"/>
  <c r="C4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B17" i="9"/>
  <c r="B16" i="9"/>
  <c r="B15" i="9"/>
  <c r="B12" i="9"/>
  <c r="B11" i="9"/>
  <c r="B10" i="9"/>
  <c r="B9" i="9"/>
  <c r="B8" i="9"/>
  <c r="B7" i="9"/>
  <c r="B6" i="9"/>
  <c r="B5" i="9"/>
  <c r="B4" i="9"/>
  <c r="AA49" i="9"/>
  <c r="Z49" i="9"/>
  <c r="S49" i="9"/>
  <c r="R49" i="9"/>
  <c r="K49" i="9"/>
  <c r="J49" i="9"/>
  <c r="C49" i="9"/>
  <c r="F6" i="9" l="1"/>
  <c r="F10" i="9"/>
  <c r="F4" i="9"/>
  <c r="F7" i="9"/>
  <c r="F11" i="9"/>
  <c r="F8" i="9"/>
  <c r="F12" i="9"/>
  <c r="F5" i="9"/>
  <c r="F9" i="9"/>
  <c r="B49" i="9"/>
  <c r="F49" i="9" s="1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B52" i="8" l="1"/>
  <c r="D27" i="8" l="1"/>
  <c r="D28" i="8"/>
  <c r="D29" i="8"/>
  <c r="D30" i="8"/>
  <c r="D31" i="8"/>
  <c r="D26" i="8"/>
  <c r="D23" i="8" l="1"/>
  <c r="D21" i="8"/>
  <c r="D20" i="8"/>
  <c r="D19" i="8"/>
  <c r="B21" i="8"/>
  <c r="D6" i="8" l="1"/>
  <c r="B9" i="8"/>
  <c r="B16" i="8" s="1"/>
  <c r="B6" i="8"/>
  <c r="E52" i="8" l="1"/>
  <c r="F52" i="8" s="1"/>
  <c r="C52" i="8"/>
  <c r="F51" i="8"/>
  <c r="E51" i="8"/>
  <c r="C51" i="8"/>
  <c r="E50" i="8"/>
  <c r="F50" i="8" s="1"/>
  <c r="C50" i="8"/>
  <c r="F49" i="8"/>
  <c r="E49" i="8"/>
  <c r="C49" i="8"/>
  <c r="E48" i="8"/>
  <c r="F48" i="8" s="1"/>
  <c r="C48" i="8"/>
  <c r="F47" i="8"/>
  <c r="E47" i="8"/>
  <c r="C47" i="8"/>
  <c r="E46" i="8"/>
  <c r="F46" i="8" s="1"/>
  <c r="C46" i="8"/>
  <c r="F45" i="8"/>
  <c r="E45" i="8"/>
  <c r="C45" i="8"/>
  <c r="E44" i="8"/>
  <c r="F44" i="8" s="1"/>
  <c r="C44" i="8"/>
  <c r="F43" i="8"/>
  <c r="E43" i="8"/>
  <c r="C43" i="8"/>
  <c r="E42" i="8"/>
  <c r="F42" i="8" s="1"/>
  <c r="C42" i="8"/>
  <c r="F41" i="8"/>
  <c r="E41" i="8"/>
  <c r="C41" i="8"/>
  <c r="E40" i="8"/>
  <c r="F40" i="8" s="1"/>
  <c r="C40" i="8"/>
  <c r="F39" i="8"/>
  <c r="E39" i="8"/>
  <c r="C39" i="8"/>
  <c r="E38" i="8"/>
  <c r="F38" i="8" s="1"/>
  <c r="C38" i="8"/>
  <c r="F37" i="8"/>
  <c r="E37" i="8"/>
  <c r="C37" i="8"/>
  <c r="E36" i="8"/>
  <c r="F36" i="8" s="1"/>
  <c r="C36" i="8"/>
  <c r="F35" i="8"/>
  <c r="E35" i="8"/>
  <c r="C35" i="8"/>
  <c r="F34" i="8"/>
  <c r="E34" i="8"/>
  <c r="C34" i="8"/>
  <c r="F31" i="8"/>
  <c r="E31" i="8"/>
  <c r="C31" i="8"/>
  <c r="F30" i="8"/>
  <c r="E30" i="8"/>
  <c r="C30" i="8"/>
  <c r="F29" i="8"/>
  <c r="E29" i="8"/>
  <c r="C29" i="8"/>
  <c r="F28" i="8"/>
  <c r="E28" i="8"/>
  <c r="C28" i="8"/>
  <c r="F27" i="8"/>
  <c r="E27" i="8"/>
  <c r="C27" i="8"/>
  <c r="F26" i="8"/>
  <c r="E26" i="8"/>
  <c r="C26" i="8"/>
  <c r="F23" i="8"/>
  <c r="E23" i="8"/>
  <c r="V21" i="8"/>
  <c r="T21" i="8"/>
  <c r="R21" i="8"/>
  <c r="P21" i="8"/>
  <c r="N21" i="8"/>
  <c r="L21" i="8"/>
  <c r="E21" i="8"/>
  <c r="C21" i="8"/>
  <c r="E20" i="8"/>
  <c r="F20" i="8" s="1"/>
  <c r="C20" i="8"/>
  <c r="F19" i="8"/>
  <c r="F21" i="8" s="1"/>
  <c r="E19" i="8"/>
  <c r="C19" i="8"/>
  <c r="V16" i="8"/>
  <c r="T16" i="8"/>
  <c r="R16" i="8"/>
  <c r="P16" i="8"/>
  <c r="N16" i="8"/>
  <c r="L16" i="8"/>
  <c r="E16" i="8"/>
  <c r="E15" i="8"/>
  <c r="F15" i="8" s="1"/>
  <c r="C15" i="8"/>
  <c r="D15" i="8" s="1"/>
  <c r="E14" i="8"/>
  <c r="F14" i="8" s="1"/>
  <c r="C14" i="8"/>
  <c r="D14" i="8" s="1"/>
  <c r="E13" i="8"/>
  <c r="F13" i="8" s="1"/>
  <c r="C13" i="8"/>
  <c r="D13" i="8" s="1"/>
  <c r="E12" i="8"/>
  <c r="F12" i="8" s="1"/>
  <c r="C12" i="8"/>
  <c r="D12" i="8" s="1"/>
  <c r="E11" i="8"/>
  <c r="F11" i="8" s="1"/>
  <c r="C11" i="8"/>
  <c r="D11" i="8" s="1"/>
  <c r="E10" i="8"/>
  <c r="F10" i="8" s="1"/>
  <c r="C10" i="8"/>
  <c r="D10" i="8" s="1"/>
  <c r="E9" i="8"/>
  <c r="F9" i="8" s="1"/>
  <c r="C9" i="8"/>
  <c r="C16" i="8" s="1"/>
  <c r="D16" i="8" s="1"/>
  <c r="C8" i="8"/>
  <c r="C7" i="8"/>
  <c r="E6" i="8"/>
  <c r="F6" i="8" s="1"/>
  <c r="C6" i="8"/>
  <c r="C5" i="8"/>
  <c r="C4" i="8"/>
  <c r="C50" i="6"/>
  <c r="F16" i="8" l="1"/>
  <c r="D9" i="8"/>
  <c r="B16" i="3" l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B9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B6" i="3"/>
  <c r="I8" i="3"/>
  <c r="I5" i="3"/>
  <c r="D16" i="3"/>
  <c r="F16" i="3"/>
  <c r="E8" i="3"/>
  <c r="E5" i="3"/>
  <c r="P50" i="6" l="1"/>
  <c r="O50" i="6"/>
  <c r="N50" i="6"/>
  <c r="L50" i="6"/>
  <c r="K50" i="6"/>
  <c r="J50" i="6"/>
  <c r="F50" i="6"/>
  <c r="D50" i="6"/>
  <c r="B50" i="6"/>
  <c r="R49" i="6"/>
  <c r="G51" i="8" s="1"/>
  <c r="H51" i="8" s="1"/>
  <c r="Q49" i="6"/>
  <c r="M49" i="6"/>
  <c r="I49" i="6"/>
  <c r="E49" i="6"/>
  <c r="I48" i="9" s="1"/>
  <c r="R48" i="6"/>
  <c r="G50" i="8" s="1"/>
  <c r="H50" i="8" s="1"/>
  <c r="Q48" i="6"/>
  <c r="M48" i="6"/>
  <c r="I48" i="6"/>
  <c r="E48" i="6"/>
  <c r="I47" i="9" s="1"/>
  <c r="R47" i="6"/>
  <c r="G49" i="8" s="1"/>
  <c r="H49" i="8" s="1"/>
  <c r="Q47" i="6"/>
  <c r="M47" i="6"/>
  <c r="I47" i="6"/>
  <c r="E47" i="6"/>
  <c r="I46" i="9" s="1"/>
  <c r="R46" i="6"/>
  <c r="G48" i="8" s="1"/>
  <c r="H48" i="8" s="1"/>
  <c r="Q46" i="6"/>
  <c r="M46" i="6"/>
  <c r="I46" i="6"/>
  <c r="E46" i="6"/>
  <c r="I45" i="9" s="1"/>
  <c r="R45" i="6"/>
  <c r="G47" i="8" s="1"/>
  <c r="H47" i="8" s="1"/>
  <c r="Q45" i="6"/>
  <c r="M45" i="6"/>
  <c r="I45" i="6"/>
  <c r="E45" i="6"/>
  <c r="I44" i="9" s="1"/>
  <c r="R44" i="6"/>
  <c r="G46" i="8" s="1"/>
  <c r="H46" i="8" s="1"/>
  <c r="Q44" i="6"/>
  <c r="M44" i="6"/>
  <c r="I44" i="6"/>
  <c r="E44" i="6"/>
  <c r="I43" i="9" s="1"/>
  <c r="R43" i="6"/>
  <c r="G45" i="8" s="1"/>
  <c r="H45" i="8" s="1"/>
  <c r="Q43" i="6"/>
  <c r="M43" i="6"/>
  <c r="I43" i="6"/>
  <c r="E43" i="6"/>
  <c r="I42" i="9" s="1"/>
  <c r="R42" i="6"/>
  <c r="G44" i="8" s="1"/>
  <c r="H44" i="8" s="1"/>
  <c r="Q42" i="6"/>
  <c r="M42" i="6"/>
  <c r="I42" i="6"/>
  <c r="E42" i="6"/>
  <c r="I41" i="9" s="1"/>
  <c r="R41" i="6"/>
  <c r="G43" i="8" s="1"/>
  <c r="H43" i="8" s="1"/>
  <c r="Q41" i="6"/>
  <c r="M41" i="6"/>
  <c r="I41" i="6"/>
  <c r="E41" i="6"/>
  <c r="I40" i="9" s="1"/>
  <c r="R40" i="6"/>
  <c r="G42" i="8" s="1"/>
  <c r="H42" i="8" s="1"/>
  <c r="Q40" i="6"/>
  <c r="M40" i="6"/>
  <c r="I40" i="6"/>
  <c r="E40" i="6"/>
  <c r="I39" i="9" s="1"/>
  <c r="R39" i="6"/>
  <c r="G41" i="8" s="1"/>
  <c r="H41" i="8" s="1"/>
  <c r="Q39" i="6"/>
  <c r="M39" i="6"/>
  <c r="I39" i="6"/>
  <c r="E39" i="6"/>
  <c r="I38" i="9" s="1"/>
  <c r="R38" i="6"/>
  <c r="G40" i="8" s="1"/>
  <c r="H40" i="8" s="1"/>
  <c r="Q38" i="6"/>
  <c r="M38" i="6"/>
  <c r="I38" i="6"/>
  <c r="E38" i="6"/>
  <c r="I37" i="9" s="1"/>
  <c r="R37" i="6"/>
  <c r="G39" i="8" s="1"/>
  <c r="H39" i="8" s="1"/>
  <c r="Q37" i="6"/>
  <c r="M37" i="6"/>
  <c r="I37" i="6"/>
  <c r="E37" i="6"/>
  <c r="I36" i="9" s="1"/>
  <c r="R36" i="6"/>
  <c r="G38" i="8" s="1"/>
  <c r="H38" i="8" s="1"/>
  <c r="Q36" i="6"/>
  <c r="M36" i="6"/>
  <c r="I36" i="6"/>
  <c r="E36" i="6"/>
  <c r="I35" i="9" s="1"/>
  <c r="R35" i="6"/>
  <c r="G37" i="8" s="1"/>
  <c r="H37" i="8" s="1"/>
  <c r="Q35" i="6"/>
  <c r="M35" i="6"/>
  <c r="I35" i="6"/>
  <c r="E35" i="6"/>
  <c r="I34" i="9" s="1"/>
  <c r="R34" i="6"/>
  <c r="G36" i="8" s="1"/>
  <c r="H36" i="8" s="1"/>
  <c r="Q34" i="6"/>
  <c r="M34" i="6"/>
  <c r="I34" i="6"/>
  <c r="E34" i="6"/>
  <c r="I33" i="9" s="1"/>
  <c r="R33" i="6"/>
  <c r="G35" i="8" s="1"/>
  <c r="H35" i="8" s="1"/>
  <c r="Q33" i="6"/>
  <c r="M33" i="6"/>
  <c r="I33" i="6"/>
  <c r="E33" i="6"/>
  <c r="I32" i="9" s="1"/>
  <c r="R32" i="6"/>
  <c r="G34" i="8" s="1"/>
  <c r="H34" i="8" s="1"/>
  <c r="Q32" i="6"/>
  <c r="M32" i="6"/>
  <c r="I32" i="6"/>
  <c r="E32" i="6"/>
  <c r="R29" i="6"/>
  <c r="G31" i="8" s="1"/>
  <c r="H31" i="8" s="1"/>
  <c r="Q29" i="6"/>
  <c r="M29" i="6"/>
  <c r="I29" i="6"/>
  <c r="E29" i="6"/>
  <c r="I27" i="9" s="1"/>
  <c r="R28" i="6"/>
  <c r="G30" i="8" s="1"/>
  <c r="H30" i="8" s="1"/>
  <c r="Q28" i="6"/>
  <c r="M28" i="6"/>
  <c r="I28" i="6"/>
  <c r="E28" i="6"/>
  <c r="I26" i="9" s="1"/>
  <c r="R27" i="6"/>
  <c r="G29" i="8" s="1"/>
  <c r="H29" i="8" s="1"/>
  <c r="Q27" i="6"/>
  <c r="M27" i="6"/>
  <c r="I27" i="6"/>
  <c r="E27" i="6"/>
  <c r="I25" i="9" s="1"/>
  <c r="R26" i="6"/>
  <c r="G28" i="8" s="1"/>
  <c r="H28" i="8" s="1"/>
  <c r="Q26" i="6"/>
  <c r="M26" i="6"/>
  <c r="I26" i="6"/>
  <c r="E26" i="6"/>
  <c r="I24" i="9" s="1"/>
  <c r="R25" i="6"/>
  <c r="G27" i="8" s="1"/>
  <c r="H27" i="8" s="1"/>
  <c r="Q25" i="6"/>
  <c r="M25" i="6"/>
  <c r="I25" i="6"/>
  <c r="E25" i="6"/>
  <c r="I23" i="9" s="1"/>
  <c r="R24" i="6"/>
  <c r="G26" i="8" s="1"/>
  <c r="H26" i="8" s="1"/>
  <c r="Q24" i="6"/>
  <c r="M24" i="6"/>
  <c r="I24" i="6"/>
  <c r="E24" i="6"/>
  <c r="I22" i="9" s="1"/>
  <c r="P17" i="6"/>
  <c r="K17" i="6"/>
  <c r="J17" i="6"/>
  <c r="H17" i="6"/>
  <c r="G17" i="6"/>
  <c r="F17" i="6"/>
  <c r="D17" i="6"/>
  <c r="C17" i="6"/>
  <c r="B17" i="6"/>
  <c r="R16" i="6"/>
  <c r="G20" i="8" s="1"/>
  <c r="Q16" i="6"/>
  <c r="M16" i="6"/>
  <c r="I16" i="6"/>
  <c r="E16" i="6"/>
  <c r="I16" i="9" s="1"/>
  <c r="R15" i="6"/>
  <c r="G19" i="8" s="1"/>
  <c r="H19" i="8" s="1"/>
  <c r="O17" i="6"/>
  <c r="Q15" i="6"/>
  <c r="M15" i="6"/>
  <c r="I15" i="6"/>
  <c r="E15" i="6"/>
  <c r="I15" i="9" s="1"/>
  <c r="P12" i="6"/>
  <c r="O12" i="6"/>
  <c r="N12" i="6"/>
  <c r="L12" i="6"/>
  <c r="K12" i="6"/>
  <c r="J12" i="6"/>
  <c r="H12" i="6"/>
  <c r="G12" i="6"/>
  <c r="F12" i="6"/>
  <c r="D12" i="6"/>
  <c r="C12" i="6"/>
  <c r="B12" i="6"/>
  <c r="R11" i="6"/>
  <c r="G15" i="8" s="1"/>
  <c r="H15" i="8" s="1"/>
  <c r="Q11" i="6"/>
  <c r="M11" i="6"/>
  <c r="I11" i="6"/>
  <c r="E11" i="6"/>
  <c r="I11" i="9" s="1"/>
  <c r="R10" i="6"/>
  <c r="G14" i="8" s="1"/>
  <c r="H14" i="8" s="1"/>
  <c r="Q10" i="6"/>
  <c r="M10" i="6"/>
  <c r="I10" i="6"/>
  <c r="E10" i="6"/>
  <c r="I10" i="9" s="1"/>
  <c r="R9" i="6"/>
  <c r="G13" i="8" s="1"/>
  <c r="H13" i="8" s="1"/>
  <c r="Q9" i="6"/>
  <c r="M9" i="6"/>
  <c r="I9" i="6"/>
  <c r="E9" i="6"/>
  <c r="I9" i="9" s="1"/>
  <c r="R8" i="6"/>
  <c r="G12" i="8" s="1"/>
  <c r="Q8" i="6"/>
  <c r="M8" i="6"/>
  <c r="I8" i="6"/>
  <c r="E8" i="6"/>
  <c r="I8" i="9" s="1"/>
  <c r="R7" i="6"/>
  <c r="G11" i="8" s="1"/>
  <c r="Q7" i="6"/>
  <c r="M7" i="6"/>
  <c r="I7" i="6"/>
  <c r="E7" i="6"/>
  <c r="I7" i="9" s="1"/>
  <c r="R6" i="6"/>
  <c r="G10" i="8" s="1"/>
  <c r="H10" i="8" s="1"/>
  <c r="Q6" i="6"/>
  <c r="M6" i="6"/>
  <c r="I6" i="6"/>
  <c r="E6" i="6"/>
  <c r="I6" i="9" s="1"/>
  <c r="R5" i="6"/>
  <c r="G9" i="8" s="1"/>
  <c r="H9" i="8" s="1"/>
  <c r="Q5" i="6"/>
  <c r="M5" i="6"/>
  <c r="I5" i="6"/>
  <c r="E5" i="6"/>
  <c r="I5" i="9" s="1"/>
  <c r="R4" i="6"/>
  <c r="G6" i="8" s="1"/>
  <c r="H6" i="8" s="1"/>
  <c r="Q4" i="6"/>
  <c r="M4" i="6"/>
  <c r="I4" i="6"/>
  <c r="E4" i="6"/>
  <c r="P52" i="3"/>
  <c r="O52" i="3"/>
  <c r="N52" i="3"/>
  <c r="L52" i="3"/>
  <c r="K52" i="3"/>
  <c r="J52" i="3"/>
  <c r="H52" i="3"/>
  <c r="G52" i="3"/>
  <c r="F52" i="3"/>
  <c r="D52" i="3"/>
  <c r="C52" i="3"/>
  <c r="B52" i="3"/>
  <c r="R51" i="3"/>
  <c r="Q51" i="3"/>
  <c r="M51" i="3"/>
  <c r="I51" i="3"/>
  <c r="E51" i="3"/>
  <c r="R50" i="3"/>
  <c r="Q50" i="3"/>
  <c r="M50" i="3"/>
  <c r="I50" i="3"/>
  <c r="E50" i="3"/>
  <c r="R49" i="3"/>
  <c r="Q49" i="3"/>
  <c r="M49" i="3"/>
  <c r="I49" i="3"/>
  <c r="E49" i="3"/>
  <c r="R48" i="3"/>
  <c r="Q48" i="3"/>
  <c r="M48" i="3"/>
  <c r="I48" i="3"/>
  <c r="E48" i="3"/>
  <c r="R47" i="3"/>
  <c r="Q47" i="3"/>
  <c r="M47" i="3"/>
  <c r="I47" i="3"/>
  <c r="E47" i="3"/>
  <c r="R46" i="3"/>
  <c r="Q46" i="3"/>
  <c r="M46" i="3"/>
  <c r="I46" i="3"/>
  <c r="E46" i="3"/>
  <c r="R45" i="3"/>
  <c r="Q45" i="3"/>
  <c r="M45" i="3"/>
  <c r="I45" i="3"/>
  <c r="E45" i="3"/>
  <c r="R44" i="3"/>
  <c r="Q44" i="3"/>
  <c r="M44" i="3"/>
  <c r="I44" i="3"/>
  <c r="E44" i="3"/>
  <c r="R43" i="3"/>
  <c r="Q43" i="3"/>
  <c r="M43" i="3"/>
  <c r="I43" i="3"/>
  <c r="E43" i="3"/>
  <c r="R42" i="3"/>
  <c r="Q42" i="3"/>
  <c r="M42" i="3"/>
  <c r="I42" i="3"/>
  <c r="E42" i="3"/>
  <c r="R41" i="3"/>
  <c r="Q41" i="3"/>
  <c r="M41" i="3"/>
  <c r="I41" i="3"/>
  <c r="E41" i="3"/>
  <c r="R40" i="3"/>
  <c r="Q40" i="3"/>
  <c r="M40" i="3"/>
  <c r="I40" i="3"/>
  <c r="E40" i="3"/>
  <c r="R39" i="3"/>
  <c r="Q39" i="3"/>
  <c r="M39" i="3"/>
  <c r="I39" i="3"/>
  <c r="E39" i="3"/>
  <c r="R38" i="3"/>
  <c r="Q38" i="3"/>
  <c r="M38" i="3"/>
  <c r="I38" i="3"/>
  <c r="E38" i="3"/>
  <c r="R37" i="3"/>
  <c r="Q37" i="3"/>
  <c r="M37" i="3"/>
  <c r="I37" i="3"/>
  <c r="E37" i="3"/>
  <c r="R36" i="3"/>
  <c r="Q36" i="3"/>
  <c r="M36" i="3"/>
  <c r="I36" i="3"/>
  <c r="E36" i="3"/>
  <c r="R35" i="3"/>
  <c r="Q35" i="3"/>
  <c r="M35" i="3"/>
  <c r="I35" i="3"/>
  <c r="E35" i="3"/>
  <c r="R34" i="3"/>
  <c r="Q34" i="3"/>
  <c r="M34" i="3"/>
  <c r="I34" i="3"/>
  <c r="E34" i="3"/>
  <c r="R31" i="3"/>
  <c r="Q31" i="3"/>
  <c r="M31" i="3"/>
  <c r="I31" i="3"/>
  <c r="E31" i="3"/>
  <c r="R30" i="3"/>
  <c r="Q30" i="3"/>
  <c r="M30" i="3"/>
  <c r="I30" i="3"/>
  <c r="E30" i="3"/>
  <c r="R29" i="3"/>
  <c r="Q29" i="3"/>
  <c r="M29" i="3"/>
  <c r="I29" i="3"/>
  <c r="E29" i="3"/>
  <c r="R28" i="3"/>
  <c r="Q28" i="3"/>
  <c r="M28" i="3"/>
  <c r="I28" i="3"/>
  <c r="E28" i="3"/>
  <c r="R27" i="3"/>
  <c r="Q27" i="3"/>
  <c r="M27" i="3"/>
  <c r="I27" i="3"/>
  <c r="E27" i="3"/>
  <c r="R26" i="3"/>
  <c r="Q26" i="3"/>
  <c r="M26" i="3"/>
  <c r="I26" i="3"/>
  <c r="E26" i="3"/>
  <c r="H11" i="8" l="1"/>
  <c r="J11" i="8"/>
  <c r="H12" i="8"/>
  <c r="J12" i="8"/>
  <c r="I31" i="9"/>
  <c r="I49" i="9"/>
  <c r="Q50" i="6"/>
  <c r="I17" i="6"/>
  <c r="I50" i="6"/>
  <c r="G21" i="8"/>
  <c r="H20" i="8"/>
  <c r="H21" i="8" s="1"/>
  <c r="I52" i="3"/>
  <c r="E17" i="6"/>
  <c r="E50" i="6"/>
  <c r="M50" i="6"/>
  <c r="M17" i="6"/>
  <c r="Q12" i="6"/>
  <c r="Q17" i="6"/>
  <c r="R17" i="6"/>
  <c r="M12" i="6"/>
  <c r="I12" i="6"/>
  <c r="E12" i="6"/>
  <c r="R12" i="6"/>
  <c r="G16" i="8" s="1"/>
  <c r="R50" i="6"/>
  <c r="G52" i="8" s="1"/>
  <c r="H52" i="8" s="1"/>
  <c r="Q52" i="3"/>
  <c r="M52" i="3"/>
  <c r="E52" i="3"/>
  <c r="R52" i="3"/>
  <c r="O15" i="1"/>
  <c r="N15" i="1"/>
  <c r="H16" i="8" l="1"/>
  <c r="J16" i="8"/>
  <c r="O20" i="6"/>
  <c r="C20" i="6"/>
  <c r="I17" i="9"/>
  <c r="B20" i="6"/>
  <c r="I12" i="9"/>
  <c r="N20" i="6"/>
  <c r="K20" i="6"/>
  <c r="G20" i="6"/>
  <c r="J20" i="6"/>
  <c r="M20" i="6" s="1"/>
  <c r="F20" i="6"/>
  <c r="I20" i="6" s="1"/>
  <c r="N12" i="1"/>
  <c r="Q20" i="6" l="1"/>
  <c r="E20" i="6"/>
  <c r="I19" i="9" s="1"/>
  <c r="P21" i="3"/>
  <c r="O21" i="3"/>
  <c r="N21" i="3"/>
  <c r="L21" i="3"/>
  <c r="K21" i="3"/>
  <c r="J21" i="3"/>
  <c r="H21" i="3"/>
  <c r="G21" i="3"/>
  <c r="F21" i="3"/>
  <c r="D21" i="3"/>
  <c r="C21" i="3"/>
  <c r="B21" i="3"/>
  <c r="R20" i="3"/>
  <c r="Q20" i="3"/>
  <c r="M20" i="3"/>
  <c r="M21" i="3" s="1"/>
  <c r="I20" i="3"/>
  <c r="E20" i="3"/>
  <c r="R19" i="3"/>
  <c r="Q19" i="3"/>
  <c r="M19" i="3"/>
  <c r="I19" i="3"/>
  <c r="I21" i="3" s="1"/>
  <c r="E19" i="3"/>
  <c r="E21" i="3" s="1"/>
  <c r="P16" i="3"/>
  <c r="O16" i="3"/>
  <c r="N16" i="3"/>
  <c r="L16" i="3"/>
  <c r="K16" i="3"/>
  <c r="J16" i="3"/>
  <c r="H16" i="3"/>
  <c r="G16" i="3"/>
  <c r="C16" i="3"/>
  <c r="R15" i="3"/>
  <c r="Q15" i="3"/>
  <c r="M15" i="3"/>
  <c r="I15" i="3"/>
  <c r="E15" i="3"/>
  <c r="R14" i="3"/>
  <c r="Q14" i="3"/>
  <c r="M14" i="3"/>
  <c r="I14" i="3"/>
  <c r="E14" i="3"/>
  <c r="R13" i="3"/>
  <c r="Q13" i="3"/>
  <c r="M13" i="3"/>
  <c r="I13" i="3"/>
  <c r="E13" i="3"/>
  <c r="R12" i="3"/>
  <c r="Q12" i="3"/>
  <c r="M12" i="3"/>
  <c r="I12" i="3"/>
  <c r="E12" i="3"/>
  <c r="R11" i="3"/>
  <c r="Q11" i="3"/>
  <c r="M11" i="3"/>
  <c r="I11" i="3"/>
  <c r="E11" i="3"/>
  <c r="R10" i="3"/>
  <c r="Q10" i="3"/>
  <c r="M10" i="3"/>
  <c r="I10" i="3"/>
  <c r="E10" i="3"/>
  <c r="R8" i="3"/>
  <c r="Q8" i="3"/>
  <c r="M8" i="3"/>
  <c r="R7" i="3"/>
  <c r="Q7" i="3"/>
  <c r="M7" i="3"/>
  <c r="I7" i="3"/>
  <c r="E7" i="3"/>
  <c r="R5" i="3"/>
  <c r="Q5" i="3"/>
  <c r="M5" i="3"/>
  <c r="R4" i="3"/>
  <c r="Q4" i="3"/>
  <c r="M4" i="3"/>
  <c r="I4" i="3"/>
  <c r="E4" i="3"/>
  <c r="R20" i="6" l="1"/>
  <c r="G23" i="8" s="1"/>
  <c r="H23" i="8" s="1"/>
  <c r="R21" i="3"/>
  <c r="Q21" i="3"/>
  <c r="Q16" i="3"/>
  <c r="M16" i="3"/>
  <c r="I16" i="3"/>
  <c r="E16" i="3"/>
  <c r="R16" i="3"/>
  <c r="R20" i="1"/>
  <c r="R21" i="1"/>
  <c r="R19" i="1"/>
  <c r="Q22" i="1" l="1"/>
  <c r="M22" i="1"/>
  <c r="I22" i="1"/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E21" i="1" l="1"/>
  <c r="I21" i="1"/>
  <c r="I16" i="1" l="1"/>
  <c r="P51" i="1" l="1"/>
  <c r="O51" i="1"/>
  <c r="N51" i="1"/>
  <c r="L51" i="1"/>
  <c r="K51" i="1"/>
  <c r="J51" i="1"/>
  <c r="H51" i="1"/>
  <c r="G51" i="1"/>
  <c r="F51" i="1"/>
  <c r="D51" i="1"/>
  <c r="C51" i="1"/>
  <c r="B51" i="1"/>
  <c r="R30" i="1"/>
  <c r="Q30" i="1"/>
  <c r="M30" i="1"/>
  <c r="I30" i="1"/>
  <c r="E30" i="1"/>
  <c r="R29" i="1"/>
  <c r="Q29" i="1"/>
  <c r="M29" i="1"/>
  <c r="I29" i="1"/>
  <c r="E29" i="1"/>
  <c r="R28" i="1"/>
  <c r="Q28" i="1"/>
  <c r="M28" i="1"/>
  <c r="I28" i="1"/>
  <c r="E28" i="1"/>
  <c r="R27" i="1"/>
  <c r="Q27" i="1"/>
  <c r="M27" i="1"/>
  <c r="I27" i="1"/>
  <c r="E27" i="1"/>
  <c r="R26" i="1"/>
  <c r="Q26" i="1"/>
  <c r="M26" i="1"/>
  <c r="I26" i="1"/>
  <c r="E26" i="1"/>
  <c r="Q25" i="1"/>
  <c r="I25" i="1"/>
  <c r="E25" i="1"/>
  <c r="P17" i="1"/>
  <c r="O17" i="1"/>
  <c r="N17" i="1"/>
  <c r="L17" i="1"/>
  <c r="K17" i="1"/>
  <c r="J17" i="1"/>
  <c r="H17" i="1"/>
  <c r="G17" i="1"/>
  <c r="F17" i="1"/>
  <c r="D17" i="1"/>
  <c r="C17" i="1"/>
  <c r="B17" i="1"/>
  <c r="R16" i="1"/>
  <c r="Q16" i="1"/>
  <c r="M16" i="1"/>
  <c r="E16" i="1"/>
  <c r="R15" i="1"/>
  <c r="Q15" i="1"/>
  <c r="Q17" i="1" s="1"/>
  <c r="O21" i="1" s="1"/>
  <c r="M15" i="1"/>
  <c r="I15" i="1"/>
  <c r="I17" i="1" s="1"/>
  <c r="G21" i="1" s="1"/>
  <c r="E15" i="1"/>
  <c r="E17" i="1" s="1"/>
  <c r="C21" i="1" s="1"/>
  <c r="P12" i="1"/>
  <c r="O12" i="1"/>
  <c r="L12" i="1"/>
  <c r="K12" i="1"/>
  <c r="J12" i="1"/>
  <c r="H12" i="1"/>
  <c r="G12" i="1"/>
  <c r="F12" i="1"/>
  <c r="D12" i="1"/>
  <c r="C12" i="1"/>
  <c r="B12" i="1"/>
  <c r="R11" i="1"/>
  <c r="Q11" i="1"/>
  <c r="M11" i="1"/>
  <c r="I11" i="1"/>
  <c r="E11" i="1"/>
  <c r="R10" i="1"/>
  <c r="Q10" i="1"/>
  <c r="M10" i="1"/>
  <c r="I10" i="1"/>
  <c r="E10" i="1"/>
  <c r="R9" i="1"/>
  <c r="Q9" i="1"/>
  <c r="M9" i="1"/>
  <c r="I9" i="1"/>
  <c r="E9" i="1"/>
  <c r="R8" i="1"/>
  <c r="Q8" i="1"/>
  <c r="M8" i="1"/>
  <c r="I8" i="1"/>
  <c r="E8" i="1"/>
  <c r="R7" i="1"/>
  <c r="Q7" i="1"/>
  <c r="M7" i="1"/>
  <c r="I7" i="1"/>
  <c r="E7" i="1"/>
  <c r="R6" i="1"/>
  <c r="Q6" i="1"/>
  <c r="M6" i="1"/>
  <c r="I6" i="1"/>
  <c r="E6" i="1"/>
  <c r="R5" i="1"/>
  <c r="Q5" i="1"/>
  <c r="M5" i="1"/>
  <c r="I5" i="1"/>
  <c r="E5" i="1"/>
  <c r="R4" i="1"/>
  <c r="Q4" i="1"/>
  <c r="M4" i="1"/>
  <c r="I4" i="1"/>
  <c r="E4" i="1"/>
  <c r="M25" i="1"/>
  <c r="R25" i="1"/>
  <c r="Q51" i="1" l="1"/>
  <c r="M51" i="1"/>
  <c r="R51" i="1"/>
  <c r="I12" i="1"/>
  <c r="F21" i="1" s="1"/>
  <c r="Q12" i="1"/>
  <c r="N21" i="1" s="1"/>
  <c r="Q21" i="1" s="1"/>
  <c r="R12" i="1"/>
  <c r="E12" i="1"/>
  <c r="B21" i="1" s="1"/>
  <c r="M12" i="1"/>
  <c r="J21" i="1" s="1"/>
  <c r="R17" i="1"/>
  <c r="M17" i="1"/>
  <c r="K21" i="1" s="1"/>
  <c r="M21" i="1" l="1"/>
</calcChain>
</file>

<file path=xl/sharedStrings.xml><?xml version="1.0" encoding="utf-8"?>
<sst xmlns="http://schemas.openxmlformats.org/spreadsheetml/2006/main" count="583" uniqueCount="142">
  <si>
    <t>OHV Revenues</t>
  </si>
  <si>
    <t>1st Quarter Totals</t>
  </si>
  <si>
    <t>2nd Quarter Totals</t>
  </si>
  <si>
    <t>3rd Quarter Totals</t>
  </si>
  <si>
    <t>4th quarter Totals</t>
  </si>
  <si>
    <t>Year to Date</t>
  </si>
  <si>
    <t xml:space="preserve">Registration Fee Original </t>
  </si>
  <si>
    <t xml:space="preserve">Registration Fee Renewals </t>
  </si>
  <si>
    <t xml:space="preserve">Replacement Decals </t>
  </si>
  <si>
    <t xml:space="preserve">Title Processing Fees </t>
  </si>
  <si>
    <t xml:space="preserve">Title Fees </t>
  </si>
  <si>
    <t xml:space="preserve">Title Fees Out-of-State </t>
  </si>
  <si>
    <t>VIN Assignment</t>
  </si>
  <si>
    <t>Late Registration Fees</t>
  </si>
  <si>
    <t>Total OHV Revenues</t>
  </si>
  <si>
    <t>DMV Expenses</t>
  </si>
  <si>
    <t xml:space="preserve">Salaries (Salaries Detail tab) </t>
  </si>
  <si>
    <t xml:space="preserve">Operating </t>
  </si>
  <si>
    <t>Total DMV OHV Expenses</t>
  </si>
  <si>
    <t>Quarterly Distributions to OHV Commission</t>
  </si>
  <si>
    <t>Registration Counts</t>
  </si>
  <si>
    <t>OHV New Registrations</t>
  </si>
  <si>
    <t>OHV Renewals</t>
  </si>
  <si>
    <t>OHV Duplicate Decals</t>
  </si>
  <si>
    <t>OHV Titles Processed</t>
  </si>
  <si>
    <t xml:space="preserve">Phone calls Answered </t>
  </si>
  <si>
    <t>Active Registrations by County</t>
  </si>
  <si>
    <t>Carson City</t>
  </si>
  <si>
    <t>Churchill</t>
  </si>
  <si>
    <t>Clark</t>
  </si>
  <si>
    <t>Douglas</t>
  </si>
  <si>
    <t>Elko</t>
  </si>
  <si>
    <t>Esmerelda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</si>
  <si>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</si>
  <si>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</si>
  <si>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</si>
  <si>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</si>
  <si>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</si>
  <si>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</si>
  <si>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</si>
  <si>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</si>
  <si>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</si>
  <si>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</si>
  <si>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</si>
  <si>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Other</t>
  </si>
  <si>
    <t xml:space="preserve">Total Active Registrations </t>
  </si>
  <si>
    <t>ONE TIME Distribution</t>
  </si>
  <si>
    <t>Correspondence Processed</t>
  </si>
  <si>
    <t>Average</t>
  </si>
  <si>
    <t>Balance Fwd from 1st QTR</t>
  </si>
  <si>
    <t>Balance Fwd from 2nd QTR</t>
  </si>
  <si>
    <t>Balance Fwd from 3rd QTR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</si>
  <si>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</si>
  <si>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</si>
  <si>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</si>
  <si>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</si>
  <si>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</si>
  <si>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</si>
  <si>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</si>
  <si>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</si>
  <si>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</si>
  <si>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</si>
  <si>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</si>
  <si>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</si>
  <si>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1st Quarter Revenue - Expenses - $150,000   =  Distribution</t>
  </si>
  <si>
    <t>2nd Quarter Revenue    -    Expenses  =  Distribution</t>
  </si>
  <si>
    <t>3rd Quarter Revenue    -    Expenses  =  Distribution</t>
  </si>
  <si>
    <t>4th Quarter Revenue    -    Expenses  =  Distribution</t>
  </si>
  <si>
    <t>DMV OHV Quarterly Revenue and Expense Report for Fiscal Year 2015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</si>
  <si>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</si>
  <si>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</si>
  <si>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</si>
  <si>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</si>
  <si>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</si>
  <si>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</si>
  <si>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</si>
  <si>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</si>
  <si>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</si>
  <si>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</si>
  <si>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</si>
  <si>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</si>
  <si>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Registration Fee Original  (85% OHV)</t>
  </si>
  <si>
    <t>Registration Fee Original  (15% DMV)</t>
  </si>
  <si>
    <t>Registration Fee Original  (Total)</t>
  </si>
  <si>
    <t>Registration Fee Renewals (85% OHV)</t>
  </si>
  <si>
    <t>Registration Fee Renewals (15% DMV)</t>
  </si>
  <si>
    <t>Registration Fee Renewals  (Total)</t>
  </si>
  <si>
    <t>DMV OHV Quarterly Revenue and Expense Report for Fiscal Year 2016 through April 30, 2016</t>
  </si>
  <si>
    <t>1st Quarter Revenue    -    Expenses  =  Distribution</t>
  </si>
  <si>
    <t>Balance Fwd from FY16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</si>
  <si>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</si>
  <si>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</si>
  <si>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</si>
  <si>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</si>
  <si>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</si>
  <si>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</si>
  <si>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</si>
  <si>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</si>
  <si>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</si>
  <si>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</si>
  <si>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</si>
  <si>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</si>
  <si>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</si>
  <si>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</si>
  <si>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</si>
  <si>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</si>
  <si>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</si>
  <si>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</si>
  <si>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</si>
  <si>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</si>
  <si>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</si>
  <si>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>FY24</t>
  </si>
  <si>
    <t>FY25</t>
  </si>
  <si>
    <t>change from prior FY</t>
  </si>
  <si>
    <t>Active Registrations by County (average)</t>
  </si>
  <si>
    <t>Distributions to OHV Commission</t>
  </si>
  <si>
    <t>DMV OHV Annual Revenue and Expense Report Fiscal Year Summary</t>
  </si>
  <si>
    <t>FY14</t>
  </si>
  <si>
    <t>Q1</t>
  </si>
  <si>
    <t>Q2</t>
  </si>
  <si>
    <t>Q3</t>
  </si>
  <si>
    <t>Q4</t>
  </si>
  <si>
    <t>% change FY15-16</t>
  </si>
  <si>
    <t>% change FY16-17</t>
  </si>
  <si>
    <t>% change FY15-17</t>
  </si>
  <si>
    <t>DMV OHV Quarterly Revenue and Expense Report for Fiscal Year 2017 through June 30,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</si>
  <si>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</si>
  <si>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</si>
  <si>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</si>
  <si>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</si>
  <si>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</si>
  <si>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</si>
  <si>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</si>
  <si>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</si>
  <si>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</si>
  <si>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</si>
  <si>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</si>
  <si>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</si>
  <si>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Balance Fwd from FY17</t>
  </si>
  <si>
    <t>DMV OHV Quarterly Revenue and Expense Report for Fiscal Year 2017 through July 31, 2017</t>
  </si>
  <si>
    <t>% change FY17-18</t>
  </si>
  <si>
    <t>% change FY15-18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</si>
</sst>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7EFA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82">
    <xf numFmtId="0" fontId="0" fillId="0" borderId="0" xfId="0"/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7" xfId="0" applyFont="1" applyBorder="1" applyAlignment="1">
      <alignment horizontal="left" wrapText="1"/>
    </xf>
    <xf numFmtId="44" fontId="6" fillId="0" borderId="5" xfId="1" applyFont="1" applyBorder="1" applyAlignment="1">
      <alignment wrapText="1"/>
    </xf>
    <xf numFmtId="44" fontId="6" fillId="0" borderId="6" xfId="1" applyFont="1" applyBorder="1" applyAlignment="1">
      <alignment wrapText="1"/>
    </xf>
    <xf numFmtId="44" fontId="6" fillId="2" borderId="7" xfId="1" applyFont="1" applyFill="1" applyBorder="1" applyAlignment="1">
      <alignment wrapText="1"/>
    </xf>
    <xf numFmtId="165" fontId="6" fillId="0" borderId="4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0" fontId="6" fillId="0" borderId="28" xfId="0" applyFont="1" applyBorder="1" applyAlignment="1">
      <alignment horizontal="left" wrapText="1"/>
    </xf>
    <xf numFmtId="44" fontId="6" fillId="0" borderId="10" xfId="1" applyFont="1" applyBorder="1" applyAlignment="1">
      <alignment wrapText="1"/>
    </xf>
    <xf numFmtId="44" fontId="6" fillId="0" borderId="11" xfId="1" applyFont="1" applyBorder="1" applyAlignment="1">
      <alignment wrapText="1"/>
    </xf>
    <xf numFmtId="44" fontId="6" fillId="2" borderId="13" xfId="1" applyFont="1" applyFill="1" applyBorder="1" applyAlignment="1">
      <alignment wrapText="1"/>
    </xf>
    <xf numFmtId="165" fontId="6" fillId="0" borderId="9" xfId="0" applyNumberFormat="1" applyFont="1" applyBorder="1" applyAlignment="1">
      <alignment wrapText="1"/>
    </xf>
    <xf numFmtId="0" fontId="7" fillId="0" borderId="29" xfId="0" applyFont="1" applyBorder="1" applyAlignment="1">
      <alignment horizontal="left" wrapText="1"/>
    </xf>
    <xf numFmtId="44" fontId="7" fillId="2" borderId="15" xfId="1" applyFont="1" applyFill="1" applyBorder="1" applyAlignment="1">
      <alignment horizontal="right" wrapText="1"/>
    </xf>
    <xf numFmtId="44" fontId="7" fillId="2" borderId="16" xfId="1" applyFont="1" applyFill="1" applyBorder="1" applyAlignment="1">
      <alignment horizontal="right" wrapText="1"/>
    </xf>
    <xf numFmtId="44" fontId="7" fillId="2" borderId="18" xfId="1" applyFont="1" applyFill="1" applyBorder="1" applyAlignment="1">
      <alignment horizontal="right" wrapText="1"/>
    </xf>
    <xf numFmtId="165" fontId="7" fillId="2" borderId="25" xfId="0" applyNumberFormat="1" applyFont="1" applyFill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65" fontId="6" fillId="0" borderId="0" xfId="0" applyNumberFormat="1" applyFont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4" fontId="6" fillId="2" borderId="12" xfId="1" applyFont="1" applyFill="1" applyBorder="1" applyAlignment="1">
      <alignment wrapText="1"/>
    </xf>
    <xf numFmtId="165" fontId="6" fillId="0" borderId="8" xfId="0" applyNumberFormat="1" applyFont="1" applyBorder="1" applyAlignment="1">
      <alignment wrapText="1"/>
    </xf>
    <xf numFmtId="0" fontId="7" fillId="0" borderId="25" xfId="0" applyFont="1" applyBorder="1" applyAlignment="1">
      <alignment horizontal="left" wrapText="1"/>
    </xf>
    <xf numFmtId="44" fontId="7" fillId="2" borderId="23" xfId="1" applyFont="1" applyFill="1" applyBorder="1" applyAlignment="1">
      <alignment horizontal="right" wrapText="1"/>
    </xf>
    <xf numFmtId="44" fontId="7" fillId="2" borderId="24" xfId="1" applyFont="1" applyFill="1" applyBorder="1" applyAlignment="1">
      <alignment horizontal="right" wrapText="1"/>
    </xf>
    <xf numFmtId="44" fontId="7" fillId="2" borderId="25" xfId="1" applyFont="1" applyFill="1" applyBorder="1" applyAlignment="1">
      <alignment wrapText="1"/>
    </xf>
    <xf numFmtId="0" fontId="5" fillId="0" borderId="4" xfId="0" applyFont="1" applyBorder="1" applyAlignment="1">
      <alignment horizontal="center" wrapText="1"/>
    </xf>
    <xf numFmtId="44" fontId="5" fillId="4" borderId="30" xfId="1" applyFont="1" applyFill="1" applyBorder="1" applyAlignment="1">
      <alignment horizontal="center" wrapText="1"/>
    </xf>
    <xf numFmtId="44" fontId="5" fillId="4" borderId="6" xfId="1" applyFont="1" applyFill="1" applyBorder="1" applyAlignment="1">
      <alignment horizontal="center" wrapText="1"/>
    </xf>
    <xf numFmtId="44" fontId="5" fillId="2" borderId="7" xfId="1" applyFont="1" applyFill="1" applyBorder="1" applyAlignment="1">
      <alignment horizontal="center" wrapText="1"/>
    </xf>
    <xf numFmtId="44" fontId="5" fillId="4" borderId="5" xfId="1" applyFont="1" applyFill="1" applyBorder="1" applyAlignment="1">
      <alignment horizontal="center" wrapText="1"/>
    </xf>
    <xf numFmtId="44" fontId="5" fillId="4" borderId="7" xfId="1" applyFont="1" applyFill="1" applyBorder="1" applyAlignment="1">
      <alignment horizontal="center" wrapText="1"/>
    </xf>
    <xf numFmtId="44" fontId="7" fillId="2" borderId="4" xfId="1" applyFont="1" applyFill="1" applyBorder="1" applyAlignment="1">
      <alignment wrapText="1"/>
    </xf>
    <xf numFmtId="44" fontId="5" fillId="2" borderId="23" xfId="1" applyFont="1" applyFill="1" applyBorder="1" applyAlignment="1">
      <alignment horizontal="center" wrapText="1"/>
    </xf>
    <xf numFmtId="44" fontId="5" fillId="2" borderId="16" xfId="1" applyFont="1" applyFill="1" applyBorder="1" applyAlignment="1">
      <alignment horizontal="center" wrapText="1"/>
    </xf>
    <xf numFmtId="44" fontId="5" fillId="2" borderId="18" xfId="1" applyFont="1" applyFill="1" applyBorder="1" applyAlignment="1">
      <alignment horizontal="center" wrapText="1"/>
    </xf>
    <xf numFmtId="44" fontId="5" fillId="2" borderId="15" xfId="1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wrapText="1"/>
    </xf>
    <xf numFmtId="3" fontId="8" fillId="0" borderId="30" xfId="0" applyNumberFormat="1" applyFont="1" applyBorder="1" applyAlignment="1">
      <alignment horizontal="right" vertical="center" wrapText="1"/>
    </xf>
    <xf numFmtId="3" fontId="9" fillId="0" borderId="6" xfId="0" applyNumberFormat="1" applyFont="1" applyBorder="1"/>
    <xf numFmtId="3" fontId="0" fillId="2" borderId="7" xfId="0" applyNumberFormat="1" applyFont="1" applyFill="1" applyBorder="1" applyAlignment="1">
      <alignment wrapText="1"/>
    </xf>
    <xf numFmtId="3" fontId="8" fillId="0" borderId="5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9" xfId="0" applyFont="1" applyFill="1" applyBorder="1" applyAlignment="1">
      <alignment wrapText="1"/>
    </xf>
    <xf numFmtId="3" fontId="8" fillId="0" borderId="3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/>
    <xf numFmtId="3" fontId="0" fillId="2" borderId="13" xfId="0" applyNumberFormat="1" applyFont="1" applyFill="1" applyBorder="1" applyAlignment="1">
      <alignment wrapText="1"/>
    </xf>
    <xf numFmtId="3" fontId="8" fillId="0" borderId="10" xfId="0" applyNumberFormat="1" applyFont="1" applyBorder="1" applyAlignment="1">
      <alignment horizontal="right" vertical="center" wrapText="1"/>
    </xf>
    <xf numFmtId="3" fontId="0" fillId="0" borderId="9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8" fillId="0" borderId="23" xfId="0" applyFont="1" applyBorder="1" applyAlignment="1">
      <alignment horizontal="right" wrapText="1"/>
    </xf>
    <xf numFmtId="3" fontId="9" fillId="0" borderId="16" xfId="0" applyNumberFormat="1" applyFont="1" applyBorder="1"/>
    <xf numFmtId="3" fontId="0" fillId="2" borderId="18" xfId="0" applyNumberFormat="1" applyFont="1" applyFill="1" applyBorder="1" applyAlignment="1">
      <alignment wrapText="1"/>
    </xf>
    <xf numFmtId="0" fontId="8" fillId="0" borderId="15" xfId="0" applyFont="1" applyBorder="1" applyAlignment="1">
      <alignment horizontal="right" wrapText="1"/>
    </xf>
    <xf numFmtId="3" fontId="0" fillId="0" borderId="25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4" xfId="0" applyFont="1" applyBorder="1"/>
    <xf numFmtId="3" fontId="0" fillId="0" borderId="6" xfId="0" applyNumberFormat="1" applyFont="1" applyBorder="1"/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/>
    <xf numFmtId="3" fontId="0" fillId="0" borderId="11" xfId="0" applyNumberFormat="1" applyFont="1" applyBorder="1"/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8" fillId="0" borderId="3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0" fillId="0" borderId="11" xfId="0" applyFont="1" applyBorder="1"/>
    <xf numFmtId="0" fontId="3" fillId="0" borderId="25" xfId="0" applyFont="1" applyBorder="1" applyAlignment="1">
      <alignment wrapText="1"/>
    </xf>
    <xf numFmtId="3" fontId="0" fillId="0" borderId="23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Border="1"/>
    <xf numFmtId="3" fontId="0" fillId="0" borderId="0" xfId="0" applyNumberFormat="1" applyFont="1" applyFill="1" applyBorder="1" applyAlignment="1">
      <alignment wrapText="1"/>
    </xf>
    <xf numFmtId="164" fontId="5" fillId="0" borderId="2" xfId="0" applyNumberFormat="1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wrapText="1"/>
    </xf>
    <xf numFmtId="44" fontId="5" fillId="3" borderId="16" xfId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44" fontId="5" fillId="3" borderId="0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4" fontId="6" fillId="2" borderId="26" xfId="1" applyFont="1" applyFill="1" applyBorder="1" applyAlignment="1">
      <alignment wrapText="1"/>
    </xf>
    <xf numFmtId="44" fontId="6" fillId="0" borderId="7" xfId="1" applyFont="1" applyBorder="1" applyAlignment="1">
      <alignment wrapText="1"/>
    </xf>
    <xf numFmtId="44" fontId="6" fillId="2" borderId="36" xfId="1" applyFont="1" applyFill="1" applyBorder="1" applyAlignment="1">
      <alignment wrapText="1"/>
    </xf>
    <xf numFmtId="44" fontId="6" fillId="0" borderId="37" xfId="1" applyFont="1" applyBorder="1" applyAlignment="1">
      <alignment wrapText="1"/>
    </xf>
    <xf numFmtId="44" fontId="6" fillId="0" borderId="38" xfId="1" applyFont="1" applyBorder="1" applyAlignment="1">
      <alignment wrapText="1"/>
    </xf>
    <xf numFmtId="44" fontId="6" fillId="2" borderId="19" xfId="1" applyFont="1" applyFill="1" applyBorder="1" applyAlignment="1">
      <alignment wrapText="1"/>
    </xf>
    <xf numFmtId="44" fontId="6" fillId="0" borderId="13" xfId="1" applyFont="1" applyBorder="1" applyAlignment="1">
      <alignment wrapText="1"/>
    </xf>
    <xf numFmtId="44" fontId="6" fillId="2" borderId="39" xfId="1" applyFont="1" applyFill="1" applyBorder="1" applyAlignment="1">
      <alignment wrapText="1"/>
    </xf>
    <xf numFmtId="44" fontId="6" fillId="2" borderId="14" xfId="1" applyFont="1" applyFill="1" applyBorder="1" applyAlignment="1">
      <alignment wrapText="1"/>
    </xf>
    <xf numFmtId="44" fontId="6" fillId="2" borderId="35" xfId="1" applyFont="1" applyFill="1" applyBorder="1" applyAlignment="1">
      <alignment wrapText="1"/>
    </xf>
    <xf numFmtId="44" fontId="7" fillId="2" borderId="17" xfId="1" applyFont="1" applyFill="1" applyBorder="1" applyAlignment="1">
      <alignment horizontal="right" wrapText="1"/>
    </xf>
    <xf numFmtId="44" fontId="6" fillId="0" borderId="30" xfId="1" applyFont="1" applyBorder="1" applyAlignment="1">
      <alignment wrapText="1"/>
    </xf>
    <xf numFmtId="44" fontId="6" fillId="0" borderId="22" xfId="1" applyFont="1" applyBorder="1" applyAlignment="1">
      <alignment wrapText="1"/>
    </xf>
    <xf numFmtId="44" fontId="6" fillId="0" borderId="31" xfId="1" applyFont="1" applyBorder="1" applyAlignment="1">
      <alignment wrapText="1"/>
    </xf>
    <xf numFmtId="0" fontId="6" fillId="5" borderId="9" xfId="0" applyFont="1" applyFill="1" applyBorder="1" applyAlignment="1">
      <alignment horizontal="left" wrapText="1"/>
    </xf>
    <xf numFmtId="44" fontId="6" fillId="5" borderId="22" xfId="1" applyFont="1" applyFill="1" applyBorder="1" applyAlignment="1">
      <alignment wrapText="1"/>
    </xf>
    <xf numFmtId="44" fontId="6" fillId="5" borderId="31" xfId="1" applyFont="1" applyFill="1" applyBorder="1" applyAlignment="1">
      <alignment wrapText="1"/>
    </xf>
    <xf numFmtId="44" fontId="6" fillId="0" borderId="5" xfId="1" applyFont="1" applyBorder="1" applyAlignment="1">
      <alignment wrapText="1"/>
    </xf>
    <xf numFmtId="44" fontId="6" fillId="0" borderId="10" xfId="1" applyFont="1" applyBorder="1" applyAlignment="1">
      <alignment wrapText="1"/>
    </xf>
    <xf numFmtId="3" fontId="9" fillId="0" borderId="6" xfId="0" applyNumberFormat="1" applyFont="1" applyBorder="1"/>
    <xf numFmtId="3" fontId="9" fillId="0" borderId="11" xfId="0" applyNumberFormat="1" applyFont="1" applyBorder="1"/>
    <xf numFmtId="3" fontId="9" fillId="0" borderId="16" xfId="0" applyNumberFormat="1" applyFont="1" applyBorder="1"/>
    <xf numFmtId="3" fontId="8" fillId="0" borderId="5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" fontId="0" fillId="2" borderId="7" xfId="0" applyNumberFormat="1" applyFont="1" applyFill="1" applyBorder="1" applyAlignment="1">
      <alignment wrapText="1"/>
    </xf>
    <xf numFmtId="1" fontId="0" fillId="2" borderId="13" xfId="0" applyNumberFormat="1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" fontId="0" fillId="2" borderId="26" xfId="0" applyNumberFormat="1" applyFont="1" applyFill="1" applyBorder="1" applyAlignment="1">
      <alignment wrapText="1"/>
    </xf>
    <xf numFmtId="1" fontId="0" fillId="2" borderId="14" xfId="0" applyNumberFormat="1" applyFont="1" applyFill="1" applyBorder="1" applyAlignment="1">
      <alignment wrapText="1"/>
    </xf>
    <xf numFmtId="0" fontId="0" fillId="6" borderId="0" xfId="0" applyFont="1" applyFill="1" applyAlignment="1">
      <alignment wrapText="1"/>
    </xf>
    <xf numFmtId="49" fontId="5" fillId="6" borderId="1" xfId="0" applyNumberFormat="1" applyFont="1" applyFill="1" applyBorder="1" applyAlignment="1">
      <alignment horizontal="center" vertical="center" textRotation="90" wrapText="1"/>
    </xf>
    <xf numFmtId="0" fontId="6" fillId="6" borderId="0" xfId="0" applyFont="1" applyFill="1" applyAlignment="1">
      <alignment wrapText="1"/>
    </xf>
    <xf numFmtId="0" fontId="5" fillId="6" borderId="0" xfId="0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horizontal="center" vertical="center" textRotation="90" wrapText="1"/>
    </xf>
    <xf numFmtId="0" fontId="6" fillId="6" borderId="0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left" wrapText="1"/>
    </xf>
    <xf numFmtId="44" fontId="6" fillId="6" borderId="6" xfId="1" applyFont="1" applyFill="1" applyBorder="1" applyAlignment="1">
      <alignment wrapText="1"/>
    </xf>
    <xf numFmtId="44" fontId="6" fillId="6" borderId="30" xfId="1" applyFont="1" applyFill="1" applyBorder="1" applyAlignment="1">
      <alignment wrapText="1"/>
    </xf>
    <xf numFmtId="44" fontId="6" fillId="6" borderId="26" xfId="1" applyFont="1" applyFill="1" applyBorder="1" applyAlignment="1">
      <alignment wrapText="1"/>
    </xf>
    <xf numFmtId="0" fontId="6" fillId="6" borderId="9" xfId="0" applyFont="1" applyFill="1" applyBorder="1" applyAlignment="1">
      <alignment horizontal="left" wrapText="1"/>
    </xf>
    <xf numFmtId="44" fontId="6" fillId="6" borderId="11" xfId="1" applyFont="1" applyFill="1" applyBorder="1" applyAlignment="1">
      <alignment wrapText="1"/>
    </xf>
    <xf numFmtId="44" fontId="6" fillId="6" borderId="31" xfId="1" applyFont="1" applyFill="1" applyBorder="1" applyAlignment="1">
      <alignment wrapText="1"/>
    </xf>
    <xf numFmtId="44" fontId="6" fillId="6" borderId="14" xfId="1" applyFont="1" applyFill="1" applyBorder="1" applyAlignment="1">
      <alignment wrapText="1"/>
    </xf>
    <xf numFmtId="44" fontId="7" fillId="6" borderId="23" xfId="1" applyFont="1" applyFill="1" applyBorder="1" applyAlignment="1">
      <alignment horizontal="right" wrapText="1"/>
    </xf>
    <xf numFmtId="44" fontId="7" fillId="6" borderId="17" xfId="1" applyFont="1" applyFill="1" applyBorder="1" applyAlignment="1">
      <alignment horizontal="right" wrapText="1"/>
    </xf>
    <xf numFmtId="44" fontId="7" fillId="6" borderId="40" xfId="1" applyFont="1" applyFill="1" applyBorder="1" applyAlignment="1">
      <alignment horizontal="right" wrapText="1"/>
    </xf>
    <xf numFmtId="0" fontId="6" fillId="6" borderId="0" xfId="0" applyFont="1" applyFill="1" applyBorder="1" applyAlignment="1">
      <alignment wrapText="1"/>
    </xf>
    <xf numFmtId="165" fontId="6" fillId="6" borderId="0" xfId="0" applyNumberFormat="1" applyFont="1" applyFill="1" applyAlignment="1">
      <alignment wrapText="1"/>
    </xf>
    <xf numFmtId="0" fontId="7" fillId="6" borderId="25" xfId="0" applyFont="1" applyFill="1" applyBorder="1" applyAlignment="1">
      <alignment horizontal="left" wrapText="1"/>
    </xf>
    <xf numFmtId="44" fontId="6" fillId="6" borderId="19" xfId="1" applyFont="1" applyFill="1" applyBorder="1" applyAlignment="1">
      <alignment wrapText="1"/>
    </xf>
    <xf numFmtId="0" fontId="6" fillId="6" borderId="20" xfId="0" applyFont="1" applyFill="1" applyBorder="1" applyAlignment="1">
      <alignment wrapText="1"/>
    </xf>
    <xf numFmtId="0" fontId="5" fillId="6" borderId="20" xfId="0" applyFont="1" applyFill="1" applyBorder="1" applyAlignment="1">
      <alignment horizontal="center" wrapText="1"/>
    </xf>
    <xf numFmtId="0" fontId="0" fillId="6" borderId="0" xfId="0" applyFont="1" applyFill="1" applyBorder="1" applyAlignment="1">
      <alignment wrapText="1"/>
    </xf>
    <xf numFmtId="0" fontId="3" fillId="6" borderId="0" xfId="0" applyFont="1" applyFill="1" applyBorder="1" applyAlignment="1">
      <alignment horizontal="center" wrapText="1"/>
    </xf>
    <xf numFmtId="0" fontId="0" fillId="6" borderId="5" xfId="0" applyFont="1" applyFill="1" applyBorder="1" applyAlignment="1">
      <alignment wrapText="1"/>
    </xf>
    <xf numFmtId="3" fontId="9" fillId="6" borderId="6" xfId="0" applyNumberFormat="1" applyFont="1" applyFill="1" applyBorder="1"/>
    <xf numFmtId="3" fontId="8" fillId="6" borderId="6" xfId="0" applyNumberFormat="1" applyFont="1" applyFill="1" applyBorder="1" applyAlignment="1">
      <alignment horizontal="right" vertical="center" wrapText="1"/>
    </xf>
    <xf numFmtId="0" fontId="0" fillId="6" borderId="10" xfId="0" applyFont="1" applyFill="1" applyBorder="1" applyAlignment="1">
      <alignment wrapText="1"/>
    </xf>
    <xf numFmtId="3" fontId="9" fillId="6" borderId="11" xfId="0" applyNumberFormat="1" applyFont="1" applyFill="1" applyBorder="1"/>
    <xf numFmtId="3" fontId="8" fillId="6" borderId="11" xfId="0" applyNumberFormat="1" applyFont="1" applyFill="1" applyBorder="1" applyAlignment="1">
      <alignment horizontal="right" vertical="center" wrapText="1"/>
    </xf>
    <xf numFmtId="3" fontId="0" fillId="6" borderId="11" xfId="0" applyNumberFormat="1" applyFont="1" applyFill="1" applyBorder="1" applyAlignment="1">
      <alignment wrapText="1"/>
    </xf>
    <xf numFmtId="0" fontId="8" fillId="6" borderId="11" xfId="0" applyFont="1" applyFill="1" applyBorder="1" applyAlignment="1">
      <alignment horizontal="right" wrapText="1"/>
    </xf>
    <xf numFmtId="0" fontId="0" fillId="6" borderId="11" xfId="0" applyFont="1" applyFill="1" applyBorder="1" applyAlignment="1">
      <alignment wrapText="1"/>
    </xf>
    <xf numFmtId="0" fontId="0" fillId="6" borderId="15" xfId="0" applyFont="1" applyFill="1" applyBorder="1" applyAlignment="1">
      <alignment wrapText="1"/>
    </xf>
    <xf numFmtId="0" fontId="0" fillId="6" borderId="16" xfId="0" applyFont="1" applyFill="1" applyBorder="1" applyAlignment="1">
      <alignment wrapText="1"/>
    </xf>
    <xf numFmtId="3" fontId="9" fillId="6" borderId="0" xfId="0" applyNumberFormat="1" applyFont="1" applyFill="1" applyBorder="1"/>
    <xf numFmtId="3" fontId="8" fillId="6" borderId="0" xfId="0" applyNumberFormat="1" applyFont="1" applyFill="1" applyBorder="1" applyAlignment="1">
      <alignment horizontal="right" vertical="center" wrapText="1"/>
    </xf>
    <xf numFmtId="0" fontId="0" fillId="6" borderId="5" xfId="0" applyFont="1" applyFill="1" applyBorder="1"/>
    <xf numFmtId="0" fontId="0" fillId="6" borderId="6" xfId="0" applyFont="1" applyFill="1" applyBorder="1" applyAlignment="1">
      <alignment wrapText="1"/>
    </xf>
    <xf numFmtId="0" fontId="0" fillId="6" borderId="10" xfId="0" applyFont="1" applyFill="1" applyBorder="1"/>
    <xf numFmtId="3" fontId="0" fillId="6" borderId="11" xfId="0" applyNumberFormat="1" applyFont="1" applyFill="1" applyBorder="1"/>
    <xf numFmtId="0" fontId="0" fillId="6" borderId="11" xfId="0" applyFont="1" applyFill="1" applyBorder="1"/>
    <xf numFmtId="0" fontId="3" fillId="6" borderId="15" xfId="0" applyFont="1" applyFill="1" applyBorder="1" applyAlignment="1">
      <alignment wrapText="1"/>
    </xf>
    <xf numFmtId="49" fontId="5" fillId="6" borderId="11" xfId="0" applyNumberFormat="1" applyFont="1" applyFill="1" applyBorder="1" applyAlignment="1">
      <alignment horizontal="center" vertical="center" textRotation="90" wrapText="1"/>
    </xf>
    <xf numFmtId="3" fontId="0" fillId="6" borderId="0" xfId="0" applyNumberFormat="1" applyFont="1" applyFill="1" applyBorder="1" applyAlignment="1">
      <alignment wrapText="1"/>
    </xf>
    <xf numFmtId="3" fontId="9" fillId="6" borderId="41" xfId="0" applyNumberFormat="1" applyFont="1" applyFill="1" applyBorder="1"/>
    <xf numFmtId="3" fontId="8" fillId="6" borderId="41" xfId="0" applyNumberFormat="1" applyFont="1" applyFill="1" applyBorder="1" applyAlignment="1">
      <alignment horizontal="right" vertical="center" wrapText="1"/>
    </xf>
    <xf numFmtId="49" fontId="5" fillId="8" borderId="1" xfId="0" applyNumberFormat="1" applyFont="1" applyFill="1" applyBorder="1" applyAlignment="1">
      <alignment horizontal="center" vertical="center" textRotation="90" wrapText="1"/>
    </xf>
    <xf numFmtId="44" fontId="6" fillId="8" borderId="6" xfId="1" applyFont="1" applyFill="1" applyBorder="1" applyAlignment="1">
      <alignment wrapText="1"/>
    </xf>
    <xf numFmtId="44" fontId="6" fillId="8" borderId="11" xfId="1" applyFont="1" applyFill="1" applyBorder="1" applyAlignment="1">
      <alignment wrapText="1"/>
    </xf>
    <xf numFmtId="44" fontId="7" fillId="8" borderId="16" xfId="1" applyFont="1" applyFill="1" applyBorder="1" applyAlignment="1">
      <alignment horizontal="right" wrapText="1"/>
    </xf>
    <xf numFmtId="44" fontId="7" fillId="8" borderId="23" xfId="1" applyFont="1" applyFill="1" applyBorder="1" applyAlignment="1">
      <alignment horizontal="right" wrapText="1"/>
    </xf>
    <xf numFmtId="0" fontId="0" fillId="8" borderId="11" xfId="0" applyFont="1" applyFill="1" applyBorder="1" applyAlignment="1">
      <alignment wrapText="1"/>
    </xf>
    <xf numFmtId="0" fontId="0" fillId="8" borderId="41" xfId="0" applyFont="1" applyFill="1" applyBorder="1" applyAlignment="1">
      <alignment wrapText="1"/>
    </xf>
    <xf numFmtId="3" fontId="9" fillId="8" borderId="11" xfId="0" applyNumberFormat="1" applyFont="1" applyFill="1" applyBorder="1"/>
    <xf numFmtId="44" fontId="6" fillId="8" borderId="30" xfId="1" applyFont="1" applyFill="1" applyBorder="1" applyAlignment="1">
      <alignment wrapText="1"/>
    </xf>
    <xf numFmtId="44" fontId="6" fillId="8" borderId="31" xfId="1" applyFont="1" applyFill="1" applyBorder="1" applyAlignment="1">
      <alignment wrapText="1"/>
    </xf>
    <xf numFmtId="49" fontId="5" fillId="8" borderId="11" xfId="0" applyNumberFormat="1" applyFont="1" applyFill="1" applyBorder="1" applyAlignment="1">
      <alignment horizontal="center" vertical="center" textRotation="90" wrapText="1"/>
    </xf>
    <xf numFmtId="3" fontId="9" fillId="8" borderId="41" xfId="0" applyNumberFormat="1" applyFont="1" applyFill="1" applyBorder="1"/>
    <xf numFmtId="3" fontId="0" fillId="8" borderId="11" xfId="0" applyNumberFormat="1" applyFont="1" applyFill="1" applyBorder="1"/>
    <xf numFmtId="0" fontId="0" fillId="8" borderId="11" xfId="0" applyFont="1" applyFill="1" applyBorder="1"/>
    <xf numFmtId="44" fontId="7" fillId="8" borderId="40" xfId="1" applyFont="1" applyFill="1" applyBorder="1" applyAlignment="1">
      <alignment horizontal="right" wrapText="1"/>
    </xf>
    <xf numFmtId="3" fontId="0" fillId="8" borderId="11" xfId="0" applyNumberFormat="1" applyFont="1" applyFill="1" applyBorder="1" applyAlignment="1">
      <alignment wrapText="1"/>
    </xf>
    <xf numFmtId="0" fontId="3" fillId="8" borderId="11" xfId="0" applyFont="1" applyFill="1" applyBorder="1" applyAlignment="1">
      <alignment horizontal="center" wrapText="1"/>
    </xf>
    <xf numFmtId="165" fontId="6" fillId="8" borderId="11" xfId="0" applyNumberFormat="1" applyFont="1" applyFill="1" applyBorder="1" applyAlignment="1">
      <alignment wrapText="1"/>
    </xf>
    <xf numFmtId="3" fontId="0" fillId="8" borderId="41" xfId="0" applyNumberFormat="1" applyFont="1" applyFill="1" applyBorder="1" applyAlignment="1">
      <alignment wrapText="1"/>
    </xf>
    <xf numFmtId="165" fontId="6" fillId="8" borderId="6" xfId="0" applyNumberFormat="1" applyFont="1" applyFill="1" applyBorder="1" applyAlignment="1">
      <alignment wrapText="1"/>
    </xf>
    <xf numFmtId="165" fontId="6" fillId="8" borderId="16" xfId="0" applyNumberFormat="1" applyFont="1" applyFill="1" applyBorder="1" applyAlignment="1">
      <alignment wrapText="1"/>
    </xf>
    <xf numFmtId="0" fontId="0" fillId="8" borderId="6" xfId="0" applyFont="1" applyFill="1" applyBorder="1" applyAlignment="1">
      <alignment wrapText="1"/>
    </xf>
    <xf numFmtId="165" fontId="0" fillId="8" borderId="6" xfId="0" applyNumberFormat="1" applyFont="1" applyFill="1" applyBorder="1" applyAlignment="1">
      <alignment wrapText="1"/>
    </xf>
    <xf numFmtId="0" fontId="0" fillId="6" borderId="42" xfId="0" applyFont="1" applyFill="1" applyBorder="1" applyAlignment="1">
      <alignment wrapText="1"/>
    </xf>
    <xf numFmtId="0" fontId="0" fillId="8" borderId="16" xfId="0" applyFont="1" applyFill="1" applyBorder="1" applyAlignment="1">
      <alignment wrapText="1"/>
    </xf>
    <xf numFmtId="3" fontId="9" fillId="8" borderId="16" xfId="0" applyNumberFormat="1" applyFont="1" applyFill="1" applyBorder="1"/>
    <xf numFmtId="3" fontId="9" fillId="6" borderId="16" xfId="0" applyNumberFormat="1" applyFont="1" applyFill="1" applyBorder="1"/>
    <xf numFmtId="3" fontId="8" fillId="6" borderId="16" xfId="0" applyNumberFormat="1" applyFont="1" applyFill="1" applyBorder="1" applyAlignment="1">
      <alignment horizontal="right" vertical="center" wrapText="1"/>
    </xf>
    <xf numFmtId="3" fontId="0" fillId="8" borderId="16" xfId="0" applyNumberFormat="1" applyFont="1" applyFill="1" applyBorder="1" applyAlignment="1">
      <alignment wrapText="1"/>
    </xf>
    <xf numFmtId="49" fontId="5" fillId="8" borderId="44" xfId="0" applyNumberFormat="1" applyFont="1" applyFill="1" applyBorder="1" applyAlignment="1">
      <alignment horizontal="center" vertical="center" textRotation="90" wrapText="1"/>
    </xf>
    <xf numFmtId="49" fontId="5" fillId="6" borderId="44" xfId="0" applyNumberFormat="1" applyFont="1" applyFill="1" applyBorder="1" applyAlignment="1">
      <alignment horizontal="center" vertical="center" textRotation="90" wrapText="1"/>
    </xf>
    <xf numFmtId="3" fontId="9" fillId="8" borderId="6" xfId="0" applyNumberFormat="1" applyFont="1" applyFill="1" applyBorder="1"/>
    <xf numFmtId="3" fontId="0" fillId="8" borderId="6" xfId="0" applyNumberFormat="1" applyFont="1" applyFill="1" applyBorder="1" applyAlignment="1">
      <alignment wrapText="1"/>
    </xf>
    <xf numFmtId="0" fontId="0" fillId="8" borderId="16" xfId="0" applyFont="1" applyFill="1" applyBorder="1"/>
    <xf numFmtId="3" fontId="0" fillId="6" borderId="16" xfId="0" applyNumberFormat="1" applyFont="1" applyFill="1" applyBorder="1"/>
    <xf numFmtId="0" fontId="6" fillId="6" borderId="27" xfId="0" applyFont="1" applyFill="1" applyBorder="1" applyAlignment="1">
      <alignment horizontal="left" wrapText="1"/>
    </xf>
    <xf numFmtId="0" fontId="6" fillId="6" borderId="28" xfId="0" applyFont="1" applyFill="1" applyBorder="1" applyAlignment="1">
      <alignment horizontal="left" wrapText="1"/>
    </xf>
    <xf numFmtId="0" fontId="6" fillId="7" borderId="28" xfId="0" applyFont="1" applyFill="1" applyBorder="1" applyAlignment="1">
      <alignment horizontal="left" wrapText="1"/>
    </xf>
    <xf numFmtId="0" fontId="7" fillId="6" borderId="29" xfId="0" applyFont="1" applyFill="1" applyBorder="1" applyAlignment="1">
      <alignment horizontal="left" wrapText="1"/>
    </xf>
    <xf numFmtId="49" fontId="5" fillId="8" borderId="3" xfId="0" applyNumberFormat="1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left" wrapText="1"/>
    </xf>
    <xf numFmtId="44" fontId="7" fillId="8" borderId="45" xfId="1" applyFont="1" applyFill="1" applyBorder="1" applyAlignment="1">
      <alignment horizontal="right" wrapText="1"/>
    </xf>
    <xf numFmtId="44" fontId="7" fillId="6" borderId="45" xfId="1" applyFont="1" applyFill="1" applyBorder="1" applyAlignment="1">
      <alignment horizontal="right" wrapText="1"/>
    </xf>
    <xf numFmtId="165" fontId="6" fillId="8" borderId="45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4" fontId="7" fillId="0" borderId="0" xfId="1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wrapText="1"/>
    </xf>
    <xf numFmtId="44" fontId="7" fillId="0" borderId="45" xfId="1" applyFont="1" applyFill="1" applyBorder="1" applyAlignment="1">
      <alignment horizontal="right" wrapText="1"/>
    </xf>
    <xf numFmtId="165" fontId="5" fillId="8" borderId="16" xfId="0" applyNumberFormat="1" applyFont="1" applyFill="1" applyBorder="1" applyAlignment="1">
      <alignment wrapText="1"/>
    </xf>
    <xf numFmtId="0" fontId="5" fillId="6" borderId="0" xfId="0" applyFont="1" applyFill="1" applyAlignment="1">
      <alignment wrapText="1"/>
    </xf>
    <xf numFmtId="9" fontId="5" fillId="6" borderId="1" xfId="4" applyFont="1" applyFill="1" applyBorder="1" applyAlignment="1">
      <alignment horizontal="center" vertical="center" textRotation="90" wrapText="1"/>
    </xf>
    <xf numFmtId="9" fontId="5" fillId="6" borderId="0" xfId="4" applyFont="1" applyFill="1" applyBorder="1" applyAlignment="1">
      <alignment horizontal="center" vertical="center" textRotation="90" wrapText="1"/>
    </xf>
    <xf numFmtId="9" fontId="6" fillId="6" borderId="6" xfId="4" applyFont="1" applyFill="1" applyBorder="1" applyAlignment="1">
      <alignment wrapText="1"/>
    </xf>
    <xf numFmtId="9" fontId="6" fillId="6" borderId="11" xfId="4" applyFont="1" applyFill="1" applyBorder="1" applyAlignment="1">
      <alignment wrapText="1"/>
    </xf>
    <xf numFmtId="9" fontId="7" fillId="6" borderId="16" xfId="4" applyFont="1" applyFill="1" applyBorder="1" applyAlignment="1">
      <alignment horizontal="right" wrapText="1"/>
    </xf>
    <xf numFmtId="9" fontId="6" fillId="6" borderId="0" xfId="4" applyFont="1" applyFill="1" applyBorder="1" applyAlignment="1">
      <alignment wrapText="1"/>
    </xf>
    <xf numFmtId="9" fontId="5" fillId="6" borderId="0" xfId="4" applyFont="1" applyFill="1" applyBorder="1" applyAlignment="1">
      <alignment horizontal="center" wrapText="1"/>
    </xf>
    <xf numFmtId="9" fontId="7" fillId="6" borderId="23" xfId="4" applyFont="1" applyFill="1" applyBorder="1" applyAlignment="1">
      <alignment horizontal="right" wrapText="1"/>
    </xf>
    <xf numFmtId="9" fontId="7" fillId="0" borderId="0" xfId="4" applyFont="1" applyFill="1" applyBorder="1" applyAlignment="1">
      <alignment horizontal="right" wrapText="1"/>
    </xf>
    <xf numFmtId="9" fontId="7" fillId="6" borderId="45" xfId="4" applyFont="1" applyFill="1" applyBorder="1" applyAlignment="1">
      <alignment horizontal="right" wrapText="1"/>
    </xf>
    <xf numFmtId="9" fontId="0" fillId="6" borderId="6" xfId="4" applyFont="1" applyFill="1" applyBorder="1" applyAlignment="1">
      <alignment wrapText="1"/>
    </xf>
    <xf numFmtId="9" fontId="0" fillId="6" borderId="11" xfId="4" applyFont="1" applyFill="1" applyBorder="1" applyAlignment="1">
      <alignment wrapText="1"/>
    </xf>
    <xf numFmtId="9" fontId="0" fillId="6" borderId="16" xfId="4" applyFont="1" applyFill="1" applyBorder="1" applyAlignment="1">
      <alignment wrapText="1"/>
    </xf>
    <xf numFmtId="9" fontId="0" fillId="6" borderId="0" xfId="4" applyFont="1" applyFill="1" applyBorder="1" applyAlignment="1">
      <alignment wrapText="1"/>
    </xf>
    <xf numFmtId="9" fontId="5" fillId="6" borderId="44" xfId="4" applyFont="1" applyFill="1" applyBorder="1" applyAlignment="1">
      <alignment horizontal="center" vertical="center" textRotation="90" wrapText="1"/>
    </xf>
    <xf numFmtId="9" fontId="9" fillId="6" borderId="6" xfId="4" applyFont="1" applyFill="1" applyBorder="1"/>
    <xf numFmtId="9" fontId="9" fillId="6" borderId="11" xfId="4" applyFont="1" applyFill="1" applyBorder="1"/>
    <xf numFmtId="9" fontId="9" fillId="6" borderId="16" xfId="4" applyFont="1" applyFill="1" applyBorder="1"/>
    <xf numFmtId="9" fontId="0" fillId="6" borderId="0" xfId="4" applyFont="1" applyFill="1" applyAlignment="1">
      <alignment wrapText="1"/>
    </xf>
    <xf numFmtId="9" fontId="5" fillId="8" borderId="1" xfId="4" applyFont="1" applyFill="1" applyBorder="1" applyAlignment="1">
      <alignment horizontal="center" vertical="center" textRotation="90" wrapText="1"/>
    </xf>
    <xf numFmtId="9" fontId="6" fillId="8" borderId="5" xfId="4" applyFont="1" applyFill="1" applyBorder="1" applyAlignment="1">
      <alignment wrapText="1"/>
    </xf>
    <xf numFmtId="9" fontId="6" fillId="8" borderId="10" xfId="4" applyFont="1" applyFill="1" applyBorder="1" applyAlignment="1">
      <alignment wrapText="1"/>
    </xf>
    <xf numFmtId="9" fontId="7" fillId="8" borderId="15" xfId="4" applyFont="1" applyFill="1" applyBorder="1" applyAlignment="1">
      <alignment horizontal="right" wrapText="1"/>
    </xf>
    <xf numFmtId="9" fontId="7" fillId="8" borderId="45" xfId="4" applyFont="1" applyFill="1" applyBorder="1" applyAlignment="1">
      <alignment horizontal="right" wrapText="1"/>
    </xf>
    <xf numFmtId="9" fontId="0" fillId="8" borderId="6" xfId="4" applyFont="1" applyFill="1" applyBorder="1" applyAlignment="1">
      <alignment wrapText="1"/>
    </xf>
    <xf numFmtId="9" fontId="0" fillId="8" borderId="11" xfId="4" applyFont="1" applyFill="1" applyBorder="1" applyAlignment="1">
      <alignment wrapText="1"/>
    </xf>
    <xf numFmtId="9" fontId="0" fillId="8" borderId="16" xfId="4" applyFont="1" applyFill="1" applyBorder="1" applyAlignment="1">
      <alignment wrapText="1"/>
    </xf>
    <xf numFmtId="9" fontId="5" fillId="8" borderId="44" xfId="4" applyFont="1" applyFill="1" applyBorder="1" applyAlignment="1">
      <alignment horizontal="center" vertical="center" textRotation="90" wrapText="1"/>
    </xf>
    <xf numFmtId="9" fontId="8" fillId="8" borderId="6" xfId="4" applyFont="1" applyFill="1" applyBorder="1" applyAlignment="1">
      <alignment horizontal="right" vertical="center" wrapText="1"/>
    </xf>
    <xf numFmtId="9" fontId="8" fillId="8" borderId="11" xfId="4" applyFont="1" applyFill="1" applyBorder="1" applyAlignment="1">
      <alignment horizontal="right" vertical="center" wrapText="1"/>
    </xf>
    <xf numFmtId="9" fontId="8" fillId="8" borderId="11" xfId="4" applyFont="1" applyFill="1" applyBorder="1" applyAlignment="1">
      <alignment horizontal="right" wrapText="1"/>
    </xf>
    <xf numFmtId="9" fontId="8" fillId="8" borderId="16" xfId="4" applyFont="1" applyFill="1" applyBorder="1" applyAlignment="1">
      <alignment horizontal="right" vertical="center" wrapText="1"/>
    </xf>
    <xf numFmtId="9" fontId="6" fillId="8" borderId="6" xfId="4" applyFont="1" applyFill="1" applyBorder="1" applyAlignment="1">
      <alignment wrapText="1"/>
    </xf>
    <xf numFmtId="9" fontId="6" fillId="8" borderId="11" xfId="4" applyFont="1" applyFill="1" applyBorder="1" applyAlignment="1">
      <alignment wrapText="1"/>
    </xf>
    <xf numFmtId="9" fontId="7" fillId="8" borderId="16" xfId="4" applyFont="1" applyFill="1" applyBorder="1" applyAlignment="1">
      <alignment horizontal="right" wrapText="1"/>
    </xf>
    <xf numFmtId="9" fontId="7" fillId="8" borderId="23" xfId="4" applyFont="1" applyFill="1" applyBorder="1" applyAlignment="1">
      <alignment horizontal="right" wrapText="1"/>
    </xf>
    <xf numFmtId="9" fontId="5" fillId="8" borderId="11" xfId="4" applyFont="1" applyFill="1" applyBorder="1" applyAlignment="1">
      <alignment horizontal="center" vertical="center" textRotation="90" wrapText="1"/>
    </xf>
    <xf numFmtId="9" fontId="9" fillId="8" borderId="41" xfId="4" applyFont="1" applyFill="1" applyBorder="1"/>
    <xf numFmtId="9" fontId="9" fillId="8" borderId="11" xfId="4" applyFont="1" applyFill="1" applyBorder="1"/>
    <xf numFmtId="9" fontId="9" fillId="8" borderId="16" xfId="4" applyFont="1" applyFill="1" applyBorder="1"/>
    <xf numFmtId="9" fontId="9" fillId="6" borderId="0" xfId="4" applyFont="1" applyFill="1" applyBorder="1"/>
    <xf numFmtId="9" fontId="9" fillId="8" borderId="6" xfId="4" applyFont="1" applyFill="1" applyBorder="1"/>
    <xf numFmtId="9" fontId="0" fillId="8" borderId="11" xfId="4" applyFont="1" applyFill="1" applyBorder="1"/>
    <xf numFmtId="9" fontId="0" fillId="8" borderId="16" xfId="4" applyFont="1" applyFill="1" applyBorder="1"/>
    <xf numFmtId="9" fontId="7" fillId="6" borderId="18" xfId="4" applyFont="1" applyFill="1" applyBorder="1" applyAlignment="1">
      <alignment horizontal="right" wrapText="1"/>
    </xf>
    <xf numFmtId="9" fontId="7" fillId="6" borderId="24" xfId="4" applyFont="1" applyFill="1" applyBorder="1" applyAlignment="1">
      <alignment horizontal="right" wrapText="1"/>
    </xf>
    <xf numFmtId="9" fontId="5" fillId="6" borderId="11" xfId="4" applyFont="1" applyFill="1" applyBorder="1" applyAlignment="1">
      <alignment horizontal="center" vertical="center" textRotation="90" wrapText="1"/>
    </xf>
    <xf numFmtId="9" fontId="9" fillId="6" borderId="41" xfId="4" applyFont="1" applyFill="1" applyBorder="1"/>
    <xf numFmtId="9" fontId="3" fillId="6" borderId="11" xfId="4" applyFont="1" applyFill="1" applyBorder="1" applyAlignment="1">
      <alignment horizontal="center" wrapText="1"/>
    </xf>
    <xf numFmtId="9" fontId="8" fillId="8" borderId="41" xfId="4" applyFont="1" applyFill="1" applyBorder="1" applyAlignment="1">
      <alignment horizontal="right" vertical="center" wrapText="1"/>
    </xf>
    <xf numFmtId="9" fontId="8" fillId="6" borderId="0" xfId="4" applyFont="1" applyFill="1" applyBorder="1" applyAlignment="1">
      <alignment horizontal="right" vertical="center" wrapText="1"/>
    </xf>
    <xf numFmtId="9" fontId="6" fillId="6" borderId="26" xfId="4" applyFont="1" applyFill="1" applyBorder="1" applyAlignment="1">
      <alignment wrapText="1"/>
    </xf>
    <xf numFmtId="9" fontId="6" fillId="6" borderId="14" xfId="4" applyFont="1" applyFill="1" applyBorder="1" applyAlignment="1">
      <alignment wrapText="1"/>
    </xf>
    <xf numFmtId="9" fontId="7" fillId="6" borderId="17" xfId="4" applyFont="1" applyFill="1" applyBorder="1" applyAlignment="1">
      <alignment horizontal="right" wrapText="1"/>
    </xf>
    <xf numFmtId="9" fontId="6" fillId="6" borderId="19" xfId="4" applyFont="1" applyFill="1" applyBorder="1" applyAlignment="1">
      <alignment wrapText="1"/>
    </xf>
    <xf numFmtId="9" fontId="7" fillId="6" borderId="40" xfId="4" applyFont="1" applyFill="1" applyBorder="1" applyAlignment="1">
      <alignment horizontal="right" wrapText="1"/>
    </xf>
    <xf numFmtId="9" fontId="6" fillId="6" borderId="0" xfId="4" applyFont="1" applyFill="1" applyAlignment="1">
      <alignment wrapText="1"/>
    </xf>
    <xf numFmtId="9" fontId="6" fillId="8" borderId="7" xfId="4" applyFont="1" applyFill="1" applyBorder="1" applyAlignment="1">
      <alignment wrapText="1"/>
    </xf>
    <xf numFmtId="9" fontId="6" fillId="8" borderId="13" xfId="4" applyFont="1" applyFill="1" applyBorder="1" applyAlignment="1">
      <alignment wrapText="1"/>
    </xf>
    <xf numFmtId="9" fontId="5" fillId="8" borderId="18" xfId="4" applyFont="1" applyFill="1" applyBorder="1" applyAlignment="1">
      <alignment wrapText="1"/>
    </xf>
    <xf numFmtId="9" fontId="6" fillId="8" borderId="18" xfId="4" applyFont="1" applyFill="1" applyBorder="1" applyAlignment="1">
      <alignment wrapText="1"/>
    </xf>
    <xf numFmtId="9" fontId="6" fillId="0" borderId="0" xfId="4" applyFont="1" applyFill="1" applyBorder="1" applyAlignment="1">
      <alignment wrapText="1"/>
    </xf>
    <xf numFmtId="9" fontId="6" fillId="8" borderId="2" xfId="4" applyFont="1" applyFill="1" applyBorder="1" applyAlignment="1">
      <alignment wrapText="1"/>
    </xf>
    <xf numFmtId="9" fontId="0" fillId="8" borderId="7" xfId="4" applyFont="1" applyFill="1" applyBorder="1" applyAlignment="1">
      <alignment wrapText="1"/>
    </xf>
    <xf numFmtId="9" fontId="0" fillId="8" borderId="13" xfId="4" applyFont="1" applyFill="1" applyBorder="1" applyAlignment="1">
      <alignment wrapText="1"/>
    </xf>
    <xf numFmtId="9" fontId="0" fillId="8" borderId="43" xfId="4" applyFont="1" applyFill="1" applyBorder="1" applyAlignment="1">
      <alignment wrapText="1"/>
    </xf>
    <xf numFmtId="9" fontId="0" fillId="8" borderId="18" xfId="4" applyFont="1" applyFill="1" applyBorder="1" applyAlignment="1">
      <alignment wrapText="1"/>
    </xf>
    <xf numFmtId="2" fontId="6" fillId="6" borderId="11" xfId="4" applyNumberFormat="1" applyFont="1" applyFill="1" applyBorder="1" applyAlignment="1">
      <alignment wrapText="1"/>
    </xf>
    <xf numFmtId="3" fontId="0" fillId="6" borderId="6" xfId="0" applyNumberFormat="1" applyFont="1" applyFill="1" applyBorder="1" applyAlignment="1">
      <alignment wrapText="1"/>
    </xf>
    <xf numFmtId="2" fontId="6" fillId="8" borderId="5" xfId="4" applyNumberFormat="1" applyFont="1" applyFill="1" applyBorder="1" applyAlignment="1">
      <alignment wrapText="1"/>
    </xf>
    <xf numFmtId="2" fontId="6" fillId="8" borderId="10" xfId="4" applyNumberFormat="1" applyFont="1" applyFill="1" applyBorder="1" applyAlignment="1">
      <alignment wrapText="1"/>
    </xf>
    <xf numFmtId="2" fontId="6" fillId="6" borderId="0" xfId="4" applyNumberFormat="1" applyFont="1" applyFill="1" applyBorder="1" applyAlignment="1">
      <alignment wrapText="1"/>
    </xf>
    <xf numFmtId="2" fontId="6" fillId="0" borderId="0" xfId="4" applyNumberFormat="1" applyFont="1" applyFill="1" applyBorder="1" applyAlignment="1">
      <alignment wrapText="1"/>
    </xf>
    <xf numFmtId="44" fontId="5" fillId="0" borderId="0" xfId="1" applyFont="1" applyFill="1" applyBorder="1" applyAlignment="1">
      <alignment horizontal="center" wrapText="1"/>
    </xf>
    <xf numFmtId="9" fontId="5" fillId="0" borderId="0" xfId="4" applyFont="1" applyFill="1" applyBorder="1" applyAlignment="1">
      <alignment horizontal="center" wrapText="1"/>
    </xf>
    <xf numFmtId="2" fontId="6" fillId="6" borderId="6" xfId="4" applyNumberFormat="1" applyFont="1" applyFill="1" applyBorder="1" applyAlignment="1">
      <alignment wrapText="1"/>
    </xf>
    <xf numFmtId="3" fontId="0" fillId="6" borderId="16" xfId="0" applyNumberFormat="1" applyFont="1" applyFill="1" applyBorder="1" applyAlignment="1">
      <alignment wrapText="1"/>
    </xf>
    <xf numFmtId="2" fontId="6" fillId="6" borderId="16" xfId="4" applyNumberFormat="1" applyFont="1" applyFill="1" applyBorder="1" applyAlignment="1">
      <alignment wrapText="1"/>
    </xf>
    <xf numFmtId="2" fontId="6" fillId="6" borderId="45" xfId="4" applyNumberFormat="1" applyFont="1" applyFill="1" applyBorder="1" applyAlignment="1">
      <alignment wrapText="1"/>
    </xf>
    <xf numFmtId="9" fontId="5" fillId="8" borderId="3" xfId="4" applyFont="1" applyFill="1" applyBorder="1" applyAlignment="1">
      <alignment horizontal="center" vertical="center" textRotation="90" wrapText="1"/>
    </xf>
    <xf numFmtId="44" fontId="5" fillId="6" borderId="16" xfId="1" applyFont="1" applyFill="1" applyBorder="1" applyAlignment="1">
      <alignment wrapText="1"/>
    </xf>
    <xf numFmtId="2" fontId="6" fillId="8" borderId="15" xfId="4" applyNumberFormat="1" applyFont="1" applyFill="1" applyBorder="1" applyAlignment="1">
      <alignment wrapText="1"/>
    </xf>
    <xf numFmtId="49" fontId="5" fillId="6" borderId="3" xfId="0" applyNumberFormat="1" applyFont="1" applyFill="1" applyBorder="1" applyAlignment="1">
      <alignment horizontal="center" vertical="center" textRotation="90" wrapText="1"/>
    </xf>
    <xf numFmtId="9" fontId="5" fillId="6" borderId="3" xfId="4" applyFont="1" applyFill="1" applyBorder="1" applyAlignment="1">
      <alignment horizontal="center" vertical="center" textRotation="90" wrapText="1"/>
    </xf>
    <xf numFmtId="3" fontId="9" fillId="8" borderId="46" xfId="0" applyNumberFormat="1" applyFont="1" applyFill="1" applyBorder="1"/>
    <xf numFmtId="3" fontId="9" fillId="8" borderId="47" xfId="0" applyNumberFormat="1" applyFont="1" applyFill="1" applyBorder="1"/>
    <xf numFmtId="3" fontId="0" fillId="8" borderId="47" xfId="0" applyNumberFormat="1" applyFont="1" applyFill="1" applyBorder="1" applyAlignment="1">
      <alignment wrapText="1"/>
    </xf>
    <xf numFmtId="2" fontId="0" fillId="8" borderId="46" xfId="0" applyNumberFormat="1" applyFont="1" applyFill="1" applyBorder="1" applyAlignment="1">
      <alignment wrapText="1"/>
    </xf>
    <xf numFmtId="2" fontId="0" fillId="8" borderId="47" xfId="0" applyNumberFormat="1" applyFont="1" applyFill="1" applyBorder="1" applyAlignment="1">
      <alignment wrapText="1"/>
    </xf>
    <xf numFmtId="2" fontId="0" fillId="8" borderId="1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2" fontId="6" fillId="8" borderId="6" xfId="1" applyNumberFormat="1" applyFont="1" applyFill="1" applyBorder="1" applyAlignment="1">
      <alignment wrapText="1"/>
    </xf>
    <xf numFmtId="2" fontId="6" fillId="8" borderId="11" xfId="1" applyNumberFormat="1" applyFont="1" applyFill="1" applyBorder="1" applyAlignment="1">
      <alignment wrapText="1"/>
    </xf>
    <xf numFmtId="2" fontId="6" fillId="8" borderId="16" xfId="1" applyNumberFormat="1" applyFont="1" applyFill="1" applyBorder="1" applyAlignment="1">
      <alignment wrapText="1"/>
    </xf>
    <xf numFmtId="44" fontId="6" fillId="8" borderId="23" xfId="1" applyFont="1" applyFill="1" applyBorder="1" applyAlignment="1">
      <alignment wrapText="1"/>
    </xf>
    <xf numFmtId="0" fontId="7" fillId="0" borderId="5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44" fontId="7" fillId="0" borderId="21" xfId="1" applyFont="1" applyFill="1" applyBorder="1" applyAlignment="1">
      <alignment horizontal="right" wrapText="1"/>
    </xf>
    <xf numFmtId="2" fontId="6" fillId="0" borderId="21" xfId="4" applyNumberFormat="1" applyFont="1" applyFill="1" applyBorder="1" applyAlignment="1">
      <alignment wrapText="1"/>
    </xf>
    <xf numFmtId="9" fontId="7" fillId="0" borderId="21" xfId="4" applyFont="1" applyFill="1" applyBorder="1" applyAlignment="1">
      <alignment horizontal="right" wrapText="1"/>
    </xf>
    <xf numFmtId="165" fontId="6" fillId="0" borderId="21" xfId="0" applyNumberFormat="1" applyFont="1" applyFill="1" applyBorder="1" applyAlignment="1">
      <alignment wrapText="1"/>
    </xf>
    <xf numFmtId="9" fontId="6" fillId="0" borderId="51" xfId="4" applyFont="1" applyFill="1" applyBorder="1" applyAlignment="1">
      <alignment wrapText="1"/>
    </xf>
    <xf numFmtId="0" fontId="7" fillId="6" borderId="52" xfId="0" applyFont="1" applyFill="1" applyBorder="1" applyAlignment="1">
      <alignment horizontal="left" wrapText="1"/>
    </xf>
    <xf numFmtId="2" fontId="6" fillId="8" borderId="6" xfId="4" applyNumberFormat="1" applyFont="1" applyFill="1" applyBorder="1" applyAlignment="1">
      <alignment wrapText="1"/>
    </xf>
    <xf numFmtId="2" fontId="6" fillId="8" borderId="11" xfId="4" applyNumberFormat="1" applyFont="1" applyFill="1" applyBorder="1" applyAlignment="1">
      <alignment wrapText="1"/>
    </xf>
    <xf numFmtId="0" fontId="0" fillId="6" borderId="53" xfId="0" applyFont="1" applyFill="1" applyBorder="1" applyAlignment="1">
      <alignment wrapText="1"/>
    </xf>
    <xf numFmtId="2" fontId="6" fillId="8" borderId="16" xfId="4" applyNumberFormat="1" applyFont="1" applyFill="1" applyBorder="1" applyAlignment="1">
      <alignment wrapText="1"/>
    </xf>
    <xf numFmtId="0" fontId="0" fillId="6" borderId="31" xfId="0" applyFont="1" applyFill="1" applyBorder="1"/>
    <xf numFmtId="44" fontId="6" fillId="6" borderId="48" xfId="1" applyFont="1" applyFill="1" applyBorder="1" applyAlignment="1">
      <alignment horizontal="left" wrapText="1"/>
    </xf>
    <xf numFmtId="44" fontId="6" fillId="6" borderId="34" xfId="1" applyFont="1" applyFill="1" applyBorder="1" applyAlignment="1">
      <alignment horizontal="left" wrapText="1"/>
    </xf>
    <xf numFmtId="44" fontId="6" fillId="0" borderId="34" xfId="1" applyFont="1" applyFill="1" applyBorder="1" applyAlignment="1">
      <alignment horizontal="left" wrapText="1"/>
    </xf>
    <xf numFmtId="44" fontId="7" fillId="6" borderId="40" xfId="1" applyFont="1" applyFill="1" applyBorder="1" applyAlignment="1">
      <alignment horizontal="left" wrapText="1"/>
    </xf>
    <xf numFmtId="44" fontId="6" fillId="6" borderId="49" xfId="1" applyFont="1" applyFill="1" applyBorder="1" applyAlignment="1">
      <alignment horizontal="left" wrapText="1"/>
    </xf>
    <xf numFmtId="3" fontId="0" fillId="6" borderId="30" xfId="0" applyNumberFormat="1" applyFont="1" applyFill="1" applyBorder="1" applyAlignment="1">
      <alignment wrapText="1"/>
    </xf>
    <xf numFmtId="3" fontId="0" fillId="6" borderId="31" xfId="0" applyNumberFormat="1" applyFont="1" applyFill="1" applyBorder="1" applyAlignment="1">
      <alignment wrapText="1"/>
    </xf>
    <xf numFmtId="3" fontId="0" fillId="6" borderId="23" xfId="0" applyNumberFormat="1" applyFont="1" applyFill="1" applyBorder="1" applyAlignment="1">
      <alignment wrapText="1"/>
    </xf>
    <xf numFmtId="44" fontId="6" fillId="8" borderId="22" xfId="1" applyFont="1" applyFill="1" applyBorder="1" applyAlignment="1">
      <alignment wrapText="1"/>
    </xf>
    <xf numFmtId="44" fontId="6" fillId="8" borderId="13" xfId="1" applyFont="1" applyFill="1" applyBorder="1" applyAlignment="1">
      <alignment wrapText="1"/>
    </xf>
    <xf numFmtId="2" fontId="0" fillId="8" borderId="45" xfId="0" applyNumberFormat="1" applyFont="1" applyFill="1" applyBorder="1" applyAlignment="1">
      <alignment wrapText="1"/>
    </xf>
    <xf numFmtId="2" fontId="6" fillId="8" borderId="47" xfId="4" applyNumberFormat="1" applyFont="1" applyFill="1" applyBorder="1" applyAlignment="1">
      <alignment wrapText="1"/>
    </xf>
    <xf numFmtId="44" fontId="6" fillId="8" borderId="38" xfId="1" applyFont="1" applyFill="1" applyBorder="1" applyAlignment="1">
      <alignment wrapText="1"/>
    </xf>
    <xf numFmtId="44" fontId="6" fillId="6" borderId="38" xfId="1" applyFont="1" applyFill="1" applyBorder="1" applyAlignment="1">
      <alignment wrapText="1"/>
    </xf>
    <xf numFmtId="2" fontId="6" fillId="8" borderId="45" xfId="1" applyNumberFormat="1" applyFont="1" applyFill="1" applyBorder="1" applyAlignment="1">
      <alignment wrapText="1"/>
    </xf>
    <xf numFmtId="3" fontId="0" fillId="6" borderId="30" xfId="0" applyNumberFormat="1" applyFont="1" applyFill="1" applyBorder="1"/>
    <xf numFmtId="3" fontId="0" fillId="6" borderId="31" xfId="0" applyNumberFormat="1" applyFont="1" applyFill="1" applyBorder="1"/>
    <xf numFmtId="3" fontId="3" fillId="6" borderId="23" xfId="0" applyNumberFormat="1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2" fillId="6" borderId="0" xfId="0" applyFont="1" applyFill="1" applyBorder="1" applyAlignment="1">
      <alignment horizontal="center" wrapText="1"/>
    </xf>
    <xf numFmtId="0" fontId="12" fillId="10" borderId="45" xfId="0" applyFont="1" applyFill="1" applyBorder="1" applyAlignment="1">
      <alignment horizontal="center" wrapText="1"/>
    </xf>
    <xf numFmtId="0" fontId="12" fillId="11" borderId="2" xfId="0" applyFont="1" applyFill="1" applyBorder="1" applyAlignment="1">
      <alignment horizontal="center" wrapText="1"/>
    </xf>
    <xf numFmtId="0" fontId="11" fillId="6" borderId="28" xfId="0" applyFont="1" applyFill="1" applyBorder="1" applyAlignment="1">
      <alignment horizontal="left" wrapText="1"/>
    </xf>
    <xf numFmtId="0" fontId="13" fillId="6" borderId="29" xfId="0" applyFont="1" applyFill="1" applyBorder="1" applyAlignment="1">
      <alignment horizontal="left" wrapText="1"/>
    </xf>
    <xf numFmtId="0" fontId="12" fillId="6" borderId="0" xfId="0" applyFont="1" applyFill="1" applyAlignment="1">
      <alignment wrapText="1"/>
    </xf>
    <xf numFmtId="0" fontId="11" fillId="6" borderId="2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58" xfId="0" applyFont="1" applyFill="1" applyBorder="1" applyAlignment="1">
      <alignment wrapText="1"/>
    </xf>
    <xf numFmtId="0" fontId="12" fillId="6" borderId="2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center" wrapText="1"/>
    </xf>
    <xf numFmtId="0" fontId="11" fillId="6" borderId="27" xfId="0" applyFont="1" applyFill="1" applyBorder="1" applyAlignment="1">
      <alignment horizontal="left" wrapText="1"/>
    </xf>
    <xf numFmtId="0" fontId="13" fillId="0" borderId="50" xfId="0" applyFont="1" applyFill="1" applyBorder="1" applyAlignment="1">
      <alignment horizontal="left" wrapText="1"/>
    </xf>
    <xf numFmtId="0" fontId="13" fillId="6" borderId="54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1" fillId="6" borderId="27" xfId="0" applyFont="1" applyFill="1" applyBorder="1" applyAlignment="1">
      <alignment wrapText="1"/>
    </xf>
    <xf numFmtId="3" fontId="11" fillId="9" borderId="5" xfId="1" applyNumberFormat="1" applyFont="1" applyFill="1" applyBorder="1" applyAlignment="1">
      <alignment horizontal="right" wrapText="1"/>
    </xf>
    <xf numFmtId="3" fontId="11" fillId="10" borderId="6" xfId="0" applyNumberFormat="1" applyFont="1" applyFill="1" applyBorder="1" applyAlignment="1">
      <alignment horizontal="right" wrapText="1"/>
    </xf>
    <xf numFmtId="0" fontId="11" fillId="6" borderId="28" xfId="0" applyFont="1" applyFill="1" applyBorder="1" applyAlignment="1">
      <alignment wrapText="1"/>
    </xf>
    <xf numFmtId="3" fontId="11" fillId="9" borderId="10" xfId="1" applyNumberFormat="1" applyFont="1" applyFill="1" applyBorder="1" applyAlignment="1">
      <alignment horizontal="right" wrapText="1"/>
    </xf>
    <xf numFmtId="3" fontId="11" fillId="10" borderId="11" xfId="0" applyNumberFormat="1" applyFont="1" applyFill="1" applyBorder="1" applyAlignment="1">
      <alignment horizontal="right" wrapText="1"/>
    </xf>
    <xf numFmtId="0" fontId="11" fillId="6" borderId="57" xfId="0" applyFont="1" applyFill="1" applyBorder="1" applyAlignment="1">
      <alignment wrapText="1"/>
    </xf>
    <xf numFmtId="0" fontId="11" fillId="6" borderId="29" xfId="0" applyFont="1" applyFill="1" applyBorder="1" applyAlignment="1">
      <alignment wrapText="1"/>
    </xf>
    <xf numFmtId="3" fontId="11" fillId="9" borderId="15" xfId="1" applyNumberFormat="1" applyFont="1" applyFill="1" applyBorder="1" applyAlignment="1">
      <alignment horizontal="right" wrapText="1"/>
    </xf>
    <xf numFmtId="3" fontId="11" fillId="10" borderId="16" xfId="0" applyNumberFormat="1" applyFont="1" applyFill="1" applyBorder="1" applyAlignment="1">
      <alignment horizontal="right" wrapText="1"/>
    </xf>
    <xf numFmtId="0" fontId="11" fillId="6" borderId="0" xfId="0" applyFont="1" applyFill="1" applyBorder="1" applyAlignment="1">
      <alignment wrapText="1"/>
    </xf>
    <xf numFmtId="3" fontId="12" fillId="10" borderId="52" xfId="0" applyNumberFormat="1" applyFont="1" applyFill="1" applyBorder="1" applyAlignment="1">
      <alignment horizontal="center"/>
    </xf>
    <xf numFmtId="3" fontId="12" fillId="11" borderId="56" xfId="0" applyNumberFormat="1" applyFont="1" applyFill="1" applyBorder="1" applyAlignment="1">
      <alignment horizontal="center"/>
    </xf>
    <xf numFmtId="0" fontId="11" fillId="6" borderId="27" xfId="0" applyFont="1" applyFill="1" applyBorder="1"/>
    <xf numFmtId="0" fontId="11" fillId="6" borderId="28" xfId="0" applyFont="1" applyFill="1" applyBorder="1"/>
    <xf numFmtId="0" fontId="12" fillId="6" borderId="29" xfId="0" applyFont="1" applyFill="1" applyBorder="1" applyAlignment="1">
      <alignment wrapText="1"/>
    </xf>
    <xf numFmtId="3" fontId="12" fillId="9" borderId="15" xfId="0" applyNumberFormat="1" applyFont="1" applyFill="1" applyBorder="1" applyAlignment="1">
      <alignment wrapText="1"/>
    </xf>
    <xf numFmtId="3" fontId="12" fillId="10" borderId="23" xfId="0" applyNumberFormat="1" applyFont="1" applyFill="1" applyBorder="1" applyAlignment="1">
      <alignment wrapText="1"/>
    </xf>
    <xf numFmtId="3" fontId="12" fillId="10" borderId="16" xfId="0" applyNumberFormat="1" applyFont="1" applyFill="1" applyBorder="1" applyAlignment="1">
      <alignment wrapText="1"/>
    </xf>
    <xf numFmtId="3" fontId="12" fillId="11" borderId="18" xfId="0" applyNumberFormat="1" applyFont="1" applyFill="1" applyBorder="1" applyAlignment="1">
      <alignment wrapText="1"/>
    </xf>
    <xf numFmtId="9" fontId="11" fillId="0" borderId="0" xfId="4" applyFont="1" applyFill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12" fillId="9" borderId="1" xfId="0" applyNumberFormat="1" applyFont="1" applyFill="1" applyBorder="1" applyAlignment="1">
      <alignment horizontal="center"/>
    </xf>
    <xf numFmtId="49" fontId="12" fillId="0" borderId="6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3" fontId="11" fillId="11" borderId="26" xfId="0" applyNumberFormat="1" applyFont="1" applyFill="1" applyBorder="1" applyAlignment="1">
      <alignment horizontal="right" wrapText="1"/>
    </xf>
    <xf numFmtId="3" fontId="11" fillId="11" borderId="14" xfId="0" applyNumberFormat="1" applyFont="1" applyFill="1" applyBorder="1" applyAlignment="1">
      <alignment horizontal="right" wrapText="1"/>
    </xf>
    <xf numFmtId="3" fontId="11" fillId="11" borderId="17" xfId="0" applyNumberFormat="1" applyFont="1" applyFill="1" applyBorder="1" applyAlignment="1">
      <alignment horizontal="right" wrapText="1"/>
    </xf>
    <xf numFmtId="0" fontId="12" fillId="3" borderId="54" xfId="0" applyFont="1" applyFill="1" applyBorder="1" applyAlignment="1">
      <alignment horizontal="center" wrapText="1"/>
    </xf>
    <xf numFmtId="0" fontId="12" fillId="12" borderId="62" xfId="0" applyFont="1" applyFill="1" applyBorder="1" applyAlignment="1">
      <alignment horizontal="center" wrapText="1"/>
    </xf>
    <xf numFmtId="0" fontId="12" fillId="13" borderId="2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center" wrapText="1"/>
    </xf>
    <xf numFmtId="9" fontId="11" fillId="3" borderId="5" xfId="4" applyFont="1" applyFill="1" applyBorder="1"/>
    <xf numFmtId="9" fontId="11" fillId="12" borderId="6" xfId="4" applyFont="1" applyFill="1" applyBorder="1"/>
    <xf numFmtId="9" fontId="11" fillId="13" borderId="7" xfId="4" applyFont="1" applyFill="1" applyBorder="1"/>
    <xf numFmtId="9" fontId="11" fillId="3" borderId="10" xfId="4" applyFont="1" applyFill="1" applyBorder="1"/>
    <xf numFmtId="9" fontId="11" fillId="12" borderId="11" xfId="4" applyFont="1" applyFill="1" applyBorder="1"/>
    <xf numFmtId="9" fontId="11" fillId="13" borderId="13" xfId="4" applyFont="1" applyFill="1" applyBorder="1"/>
    <xf numFmtId="9" fontId="12" fillId="3" borderId="15" xfId="4" applyFont="1" applyFill="1" applyBorder="1" applyAlignment="1">
      <alignment wrapText="1"/>
    </xf>
    <xf numFmtId="9" fontId="12" fillId="12" borderId="16" xfId="4" applyFont="1" applyFill="1" applyBorder="1" applyAlignment="1">
      <alignment wrapText="1"/>
    </xf>
    <xf numFmtId="9" fontId="12" fillId="13" borderId="18" xfId="4" applyFont="1" applyFill="1" applyBorder="1" applyAlignment="1">
      <alignment wrapText="1"/>
    </xf>
    <xf numFmtId="9" fontId="11" fillId="3" borderId="5" xfId="4" applyFont="1" applyFill="1" applyBorder="1" applyAlignment="1">
      <alignment horizontal="right" wrapText="1"/>
    </xf>
    <xf numFmtId="9" fontId="11" fillId="12" borderId="6" xfId="4" applyFont="1" applyFill="1" applyBorder="1" applyAlignment="1">
      <alignment horizontal="right" wrapText="1"/>
    </xf>
    <xf numFmtId="9" fontId="11" fillId="13" borderId="7" xfId="4" applyFont="1" applyFill="1" applyBorder="1" applyAlignment="1">
      <alignment horizontal="right" wrapText="1"/>
    </xf>
    <xf numFmtId="9" fontId="11" fillId="3" borderId="10" xfId="4" applyFont="1" applyFill="1" applyBorder="1" applyAlignment="1">
      <alignment horizontal="right" wrapText="1"/>
    </xf>
    <xf numFmtId="9" fontId="11" fillId="12" borderId="11" xfId="4" applyFont="1" applyFill="1" applyBorder="1" applyAlignment="1">
      <alignment horizontal="right" wrapText="1"/>
    </xf>
    <xf numFmtId="9" fontId="11" fillId="13" borderId="13" xfId="4" applyFont="1" applyFill="1" applyBorder="1" applyAlignment="1">
      <alignment horizontal="right" wrapText="1"/>
    </xf>
    <xf numFmtId="9" fontId="11" fillId="3" borderId="15" xfId="4" applyFont="1" applyFill="1" applyBorder="1" applyAlignment="1">
      <alignment horizontal="right" wrapText="1"/>
    </xf>
    <xf numFmtId="9" fontId="11" fillId="12" borderId="16" xfId="4" applyFont="1" applyFill="1" applyBorder="1" applyAlignment="1">
      <alignment horizontal="right" wrapText="1"/>
    </xf>
    <xf numFmtId="9" fontId="11" fillId="13" borderId="18" xfId="4" applyFont="1" applyFill="1" applyBorder="1" applyAlignment="1">
      <alignment horizontal="right" wrapText="1"/>
    </xf>
    <xf numFmtId="49" fontId="12" fillId="0" borderId="6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wrapText="1"/>
    </xf>
    <xf numFmtId="0" fontId="12" fillId="0" borderId="20" xfId="0" applyFont="1" applyFill="1" applyBorder="1" applyAlignment="1">
      <alignment horizontal="center" wrapText="1"/>
    </xf>
    <xf numFmtId="3" fontId="11" fillId="0" borderId="20" xfId="0" applyNumberFormat="1" applyFont="1" applyFill="1" applyBorder="1" applyAlignment="1">
      <alignment wrapText="1"/>
    </xf>
    <xf numFmtId="3" fontId="11" fillId="0" borderId="58" xfId="0" applyNumberFormat="1" applyFont="1" applyFill="1" applyBorder="1" applyAlignment="1">
      <alignment wrapText="1"/>
    </xf>
    <xf numFmtId="49" fontId="12" fillId="0" borderId="58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49" fontId="5" fillId="10" borderId="3" xfId="0" applyNumberFormat="1" applyFont="1" applyFill="1" applyBorder="1" applyAlignment="1">
      <alignment horizontal="center" vertical="center" textRotation="90" wrapText="1"/>
    </xf>
    <xf numFmtId="3" fontId="9" fillId="10" borderId="6" xfId="0" applyNumberFormat="1" applyFont="1" applyFill="1" applyBorder="1"/>
    <xf numFmtId="3" fontId="9" fillId="10" borderId="11" xfId="0" applyNumberFormat="1" applyFont="1" applyFill="1" applyBorder="1"/>
    <xf numFmtId="3" fontId="9" fillId="6" borderId="46" xfId="0" applyNumberFormat="1" applyFont="1" applyFill="1" applyBorder="1"/>
    <xf numFmtId="166" fontId="0" fillId="0" borderId="6" xfId="5" applyNumberFormat="1" applyFont="1" applyBorder="1" applyAlignment="1">
      <alignment wrapText="1"/>
    </xf>
    <xf numFmtId="166" fontId="0" fillId="2" borderId="7" xfId="5" applyNumberFormat="1" applyFont="1" applyFill="1" applyBorder="1" applyAlignment="1">
      <alignment wrapText="1"/>
    </xf>
    <xf numFmtId="166" fontId="0" fillId="0" borderId="5" xfId="5" applyNumberFormat="1" applyFont="1" applyBorder="1" applyAlignment="1">
      <alignment wrapText="1"/>
    </xf>
    <xf numFmtId="166" fontId="0" fillId="0" borderId="11" xfId="5" applyNumberFormat="1" applyFont="1" applyBorder="1" applyAlignment="1">
      <alignment wrapText="1"/>
    </xf>
    <xf numFmtId="166" fontId="0" fillId="2" borderId="13" xfId="5" applyNumberFormat="1" applyFont="1" applyFill="1" applyBorder="1" applyAlignment="1">
      <alignment wrapText="1"/>
    </xf>
    <xf numFmtId="166" fontId="0" fillId="0" borderId="10" xfId="5" applyNumberFormat="1" applyFont="1" applyBorder="1" applyAlignment="1">
      <alignment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60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3" fontId="12" fillId="13" borderId="40" xfId="0" applyNumberFormat="1" applyFont="1" applyFill="1" applyBorder="1" applyAlignment="1">
      <alignment wrapText="1"/>
    </xf>
    <xf numFmtId="3" fontId="12" fillId="13" borderId="56" xfId="0" applyNumberFormat="1" applyFont="1" applyFill="1" applyBorder="1" applyAlignment="1">
      <alignment horizontal="center"/>
    </xf>
    <xf numFmtId="3" fontId="11" fillId="13" borderId="26" xfId="0" applyNumberFormat="1" applyFont="1" applyFill="1" applyBorder="1" applyAlignment="1">
      <alignment horizontal="right" wrapText="1"/>
    </xf>
    <xf numFmtId="3" fontId="11" fillId="13" borderId="14" xfId="0" applyNumberFormat="1" applyFont="1" applyFill="1" applyBorder="1" applyAlignment="1">
      <alignment horizontal="right" wrapText="1"/>
    </xf>
    <xf numFmtId="3" fontId="11" fillId="13" borderId="17" xfId="0" applyNumberFormat="1" applyFont="1" applyFill="1" applyBorder="1" applyAlignment="1">
      <alignment horizontal="right" wrapText="1"/>
    </xf>
    <xf numFmtId="0" fontId="12" fillId="13" borderId="63" xfId="0" applyFont="1" applyFill="1" applyBorder="1" applyAlignment="1">
      <alignment horizontal="center" wrapText="1"/>
    </xf>
    <xf numFmtId="3" fontId="12" fillId="9" borderId="23" xfId="0" applyNumberFormat="1" applyFont="1" applyFill="1" applyBorder="1" applyAlignment="1">
      <alignment wrapText="1"/>
    </xf>
    <xf numFmtId="0" fontId="12" fillId="3" borderId="59" xfId="0" applyFont="1" applyFill="1" applyBorder="1" applyAlignment="1">
      <alignment horizontal="center" wrapText="1"/>
    </xf>
    <xf numFmtId="0" fontId="12" fillId="12" borderId="64" xfId="0" applyFont="1" applyFill="1" applyBorder="1" applyAlignment="1">
      <alignment horizontal="center" wrapText="1"/>
    </xf>
    <xf numFmtId="0" fontId="12" fillId="3" borderId="64" xfId="0" applyFont="1" applyFill="1" applyBorder="1" applyAlignment="1">
      <alignment horizontal="center" wrapText="1"/>
    </xf>
    <xf numFmtId="0" fontId="12" fillId="14" borderId="64" xfId="0" applyFont="1" applyFill="1" applyBorder="1" applyAlignment="1">
      <alignment horizontal="center" wrapText="1"/>
    </xf>
    <xf numFmtId="9" fontId="11" fillId="14" borderId="26" xfId="4" applyFont="1" applyFill="1" applyBorder="1" applyAlignment="1">
      <alignment horizontal="right" wrapText="1"/>
    </xf>
    <xf numFmtId="9" fontId="11" fillId="14" borderId="14" xfId="4" applyFont="1" applyFill="1" applyBorder="1" applyAlignment="1">
      <alignment horizontal="right" wrapText="1"/>
    </xf>
    <xf numFmtId="9" fontId="11" fillId="14" borderId="17" xfId="4" applyFont="1" applyFill="1" applyBorder="1" applyAlignment="1">
      <alignment horizontal="right" wrapText="1"/>
    </xf>
    <xf numFmtId="9" fontId="12" fillId="14" borderId="17" xfId="4" applyFont="1" applyFill="1" applyBorder="1" applyAlignment="1">
      <alignment wrapText="1"/>
    </xf>
    <xf numFmtId="44" fontId="11" fillId="9" borderId="10" xfId="1" applyFont="1" applyFill="1" applyBorder="1" applyAlignment="1">
      <alignment horizontal="right" wrapText="1"/>
    </xf>
    <xf numFmtId="44" fontId="11" fillId="10" borderId="11" xfId="1" applyFont="1" applyFill="1" applyBorder="1" applyAlignment="1">
      <alignment horizontal="right" wrapText="1"/>
    </xf>
    <xf numFmtId="44" fontId="11" fillId="11" borderId="14" xfId="1" applyFont="1" applyFill="1" applyBorder="1" applyAlignment="1">
      <alignment horizontal="right" wrapText="1"/>
    </xf>
    <xf numFmtId="44" fontId="11" fillId="13" borderId="14" xfId="1" applyFont="1" applyFill="1" applyBorder="1" applyAlignment="1">
      <alignment horizontal="right" wrapText="1"/>
    </xf>
    <xf numFmtId="44" fontId="11" fillId="9" borderId="31" xfId="1" applyFont="1" applyFill="1" applyBorder="1" applyAlignment="1">
      <alignment horizontal="right" wrapText="1"/>
    </xf>
    <xf numFmtId="44" fontId="11" fillId="11" borderId="13" xfId="1" applyFont="1" applyFill="1" applyBorder="1" applyAlignment="1">
      <alignment horizontal="right" wrapText="1"/>
    </xf>
    <xf numFmtId="44" fontId="11" fillId="9" borderId="15" xfId="1" applyFont="1" applyFill="1" applyBorder="1" applyAlignment="1">
      <alignment horizontal="right" wrapText="1"/>
    </xf>
    <xf numFmtId="44" fontId="14" fillId="10" borderId="16" xfId="1" applyFont="1" applyFill="1" applyBorder="1" applyAlignment="1">
      <alignment horizontal="right" wrapText="1"/>
    </xf>
    <xf numFmtId="44" fontId="11" fillId="11" borderId="17" xfId="1" applyFont="1" applyFill="1" applyBorder="1" applyAlignment="1">
      <alignment horizontal="right" wrapText="1"/>
    </xf>
    <xf numFmtId="44" fontId="11" fillId="13" borderId="17" xfId="1" applyFont="1" applyFill="1" applyBorder="1" applyAlignment="1">
      <alignment horizontal="right" wrapText="1"/>
    </xf>
    <xf numFmtId="44" fontId="11" fillId="9" borderId="23" xfId="1" applyFont="1" applyFill="1" applyBorder="1" applyAlignment="1">
      <alignment horizontal="right" wrapText="1"/>
    </xf>
    <xf numFmtId="44" fontId="11" fillId="10" borderId="16" xfId="1" applyFont="1" applyFill="1" applyBorder="1" applyAlignment="1">
      <alignment horizontal="right" wrapText="1"/>
    </xf>
    <xf numFmtId="44" fontId="11" fillId="11" borderId="18" xfId="1" applyFont="1" applyFill="1" applyBorder="1" applyAlignment="1">
      <alignment horizontal="right" wrapText="1"/>
    </xf>
    <xf numFmtId="44" fontId="11" fillId="9" borderId="5" xfId="1" applyFont="1" applyFill="1" applyBorder="1" applyAlignment="1">
      <alignment horizontal="right" wrapText="1"/>
    </xf>
    <xf numFmtId="44" fontId="11" fillId="10" borderId="6" xfId="1" applyFont="1" applyFill="1" applyBorder="1" applyAlignment="1">
      <alignment horizontal="right" wrapText="1"/>
    </xf>
    <xf numFmtId="44" fontId="11" fillId="11" borderId="26" xfId="1" applyFont="1" applyFill="1" applyBorder="1" applyAlignment="1">
      <alignment horizontal="right" wrapText="1"/>
    </xf>
    <xf numFmtId="44" fontId="11" fillId="13" borderId="26" xfId="1" applyFont="1" applyFill="1" applyBorder="1" applyAlignment="1">
      <alignment horizontal="right" wrapText="1"/>
    </xf>
    <xf numFmtId="44" fontId="11" fillId="9" borderId="30" xfId="1" applyFont="1" applyFill="1" applyBorder="1" applyAlignment="1">
      <alignment horizontal="right" wrapText="1"/>
    </xf>
    <xf numFmtId="44" fontId="11" fillId="11" borderId="7" xfId="1" applyFont="1" applyFill="1" applyBorder="1" applyAlignment="1">
      <alignment horizontal="right" wrapText="1"/>
    </xf>
    <xf numFmtId="44" fontId="13" fillId="10" borderId="16" xfId="1" applyFont="1" applyFill="1" applyBorder="1" applyAlignment="1">
      <alignment horizontal="right" wrapText="1"/>
    </xf>
    <xf numFmtId="44" fontId="13" fillId="9" borderId="23" xfId="1" applyFont="1" applyFill="1" applyBorder="1" applyAlignment="1">
      <alignment horizontal="right" wrapText="1"/>
    </xf>
    <xf numFmtId="44" fontId="13" fillId="9" borderId="15" xfId="1" applyFont="1" applyFill="1" applyBorder="1" applyAlignment="1">
      <alignment horizontal="right" wrapText="1"/>
    </xf>
    <xf numFmtId="0" fontId="13" fillId="0" borderId="50" xfId="0" applyFont="1" applyFill="1" applyBorder="1" applyAlignment="1">
      <alignment horizontal="right" wrapText="1"/>
    </xf>
    <xf numFmtId="0" fontId="13" fillId="0" borderId="21" xfId="0" applyFont="1" applyFill="1" applyBorder="1" applyAlignment="1">
      <alignment horizontal="right" wrapText="1"/>
    </xf>
    <xf numFmtId="0" fontId="13" fillId="0" borderId="51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58" xfId="0" applyFont="1" applyFill="1" applyBorder="1" applyAlignment="1">
      <alignment horizontal="right" wrapText="1"/>
    </xf>
    <xf numFmtId="0" fontId="13" fillId="9" borderId="1" xfId="0" applyFont="1" applyFill="1" applyBorder="1" applyAlignment="1">
      <alignment horizontal="right" wrapText="1"/>
    </xf>
    <xf numFmtId="9" fontId="13" fillId="3" borderId="1" xfId="4" applyFont="1" applyFill="1" applyBorder="1" applyAlignment="1">
      <alignment horizontal="right" wrapText="1"/>
    </xf>
    <xf numFmtId="9" fontId="13" fillId="14" borderId="62" xfId="4" applyFont="1" applyFill="1" applyBorder="1" applyAlignment="1">
      <alignment horizontal="right" wrapText="1"/>
    </xf>
    <xf numFmtId="9" fontId="11" fillId="13" borderId="2" xfId="4" applyFont="1" applyFill="1" applyBorder="1" applyAlignment="1">
      <alignment horizontal="right" wrapText="1"/>
    </xf>
    <xf numFmtId="0" fontId="13" fillId="9" borderId="52" xfId="0" applyFont="1" applyFill="1" applyBorder="1" applyAlignment="1">
      <alignment horizontal="right" wrapText="1"/>
    </xf>
    <xf numFmtId="44" fontId="13" fillId="10" borderId="52" xfId="0" applyNumberFormat="1" applyFont="1" applyFill="1" applyBorder="1" applyAlignment="1">
      <alignment horizontal="right" wrapText="1"/>
    </xf>
    <xf numFmtId="44" fontId="13" fillId="11" borderId="56" xfId="0" applyNumberFormat="1" applyFont="1" applyFill="1" applyBorder="1" applyAlignment="1">
      <alignment horizontal="right" wrapText="1"/>
    </xf>
    <xf numFmtId="0" fontId="13" fillId="0" borderId="20" xfId="0" applyFont="1" applyFill="1" applyBorder="1" applyAlignment="1">
      <alignment horizontal="right" wrapText="1"/>
    </xf>
    <xf numFmtId="0" fontId="12" fillId="0" borderId="2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58" xfId="0" applyFont="1" applyFill="1" applyBorder="1" applyAlignment="1">
      <alignment horizontal="right" wrapText="1"/>
    </xf>
    <xf numFmtId="3" fontId="11" fillId="9" borderId="30" xfId="0" applyNumberFormat="1" applyFont="1" applyFill="1" applyBorder="1" applyAlignment="1">
      <alignment horizontal="right" wrapText="1"/>
    </xf>
    <xf numFmtId="3" fontId="11" fillId="11" borderId="7" xfId="0" applyNumberFormat="1" applyFont="1" applyFill="1" applyBorder="1" applyAlignment="1">
      <alignment horizontal="right" wrapText="1"/>
    </xf>
    <xf numFmtId="3" fontId="11" fillId="9" borderId="5" xfId="0" applyNumberFormat="1" applyFont="1" applyFill="1" applyBorder="1" applyAlignment="1">
      <alignment horizontal="right" wrapText="1"/>
    </xf>
    <xf numFmtId="3" fontId="11" fillId="9" borderId="31" xfId="0" applyNumberFormat="1" applyFont="1" applyFill="1" applyBorder="1" applyAlignment="1">
      <alignment horizontal="right" wrapText="1"/>
    </xf>
    <xf numFmtId="3" fontId="11" fillId="11" borderId="13" xfId="0" applyNumberFormat="1" applyFont="1" applyFill="1" applyBorder="1" applyAlignment="1">
      <alignment horizontal="right" wrapText="1"/>
    </xf>
    <xf numFmtId="3" fontId="11" fillId="9" borderId="10" xfId="0" applyNumberFormat="1" applyFont="1" applyFill="1" applyBorder="1" applyAlignment="1">
      <alignment horizontal="right" wrapText="1"/>
    </xf>
    <xf numFmtId="3" fontId="11" fillId="9" borderId="23" xfId="0" applyNumberFormat="1" applyFont="1" applyFill="1" applyBorder="1" applyAlignment="1">
      <alignment horizontal="right" wrapText="1"/>
    </xf>
    <xf numFmtId="3" fontId="11" fillId="11" borderId="18" xfId="0" applyNumberFormat="1" applyFont="1" applyFill="1" applyBorder="1" applyAlignment="1">
      <alignment horizontal="right" wrapText="1"/>
    </xf>
    <xf numFmtId="3" fontId="11" fillId="9" borderId="15" xfId="0" applyNumberFormat="1" applyFont="1" applyFill="1" applyBorder="1" applyAlignment="1">
      <alignment horizontal="right" wrapText="1"/>
    </xf>
    <xf numFmtId="1" fontId="11" fillId="9" borderId="5" xfId="1" applyNumberFormat="1" applyFont="1" applyFill="1" applyBorder="1" applyAlignment="1">
      <alignment wrapText="1"/>
    </xf>
    <xf numFmtId="3" fontId="11" fillId="10" borderId="30" xfId="0" applyNumberFormat="1" applyFont="1" applyFill="1" applyBorder="1" applyAlignment="1"/>
    <xf numFmtId="3" fontId="11" fillId="13" borderId="48" xfId="0" applyNumberFormat="1" applyFont="1" applyFill="1" applyBorder="1" applyAlignment="1"/>
    <xf numFmtId="9" fontId="11" fillId="3" borderId="5" xfId="4" applyFont="1" applyFill="1" applyBorder="1" applyAlignment="1"/>
    <xf numFmtId="9" fontId="11" fillId="12" borderId="6" xfId="4" applyFont="1" applyFill="1" applyBorder="1" applyAlignment="1"/>
    <xf numFmtId="9" fontId="11" fillId="14" borderId="26" xfId="4" applyFont="1" applyFill="1" applyBorder="1" applyAlignment="1"/>
    <xf numFmtId="9" fontId="11" fillId="13" borderId="7" xfId="4" applyFont="1" applyFill="1" applyBorder="1" applyAlignment="1"/>
    <xf numFmtId="3" fontId="11" fillId="9" borderId="30" xfId="0" applyNumberFormat="1" applyFont="1" applyFill="1" applyBorder="1" applyAlignment="1"/>
    <xf numFmtId="3" fontId="11" fillId="10" borderId="6" xfId="0" applyNumberFormat="1" applyFont="1" applyFill="1" applyBorder="1" applyAlignment="1"/>
    <xf numFmtId="3" fontId="11" fillId="11" borderId="7" xfId="0" applyNumberFormat="1" applyFont="1" applyFill="1" applyBorder="1" applyAlignment="1"/>
    <xf numFmtId="3" fontId="11" fillId="9" borderId="5" xfId="0" applyNumberFormat="1" applyFont="1" applyFill="1" applyBorder="1" applyAlignment="1"/>
    <xf numFmtId="1" fontId="11" fillId="9" borderId="10" xfId="1" applyNumberFormat="1" applyFont="1" applyFill="1" applyBorder="1" applyAlignment="1">
      <alignment wrapText="1"/>
    </xf>
    <xf numFmtId="3" fontId="11" fillId="10" borderId="22" xfId="0" applyNumberFormat="1" applyFont="1" applyFill="1" applyBorder="1" applyAlignment="1"/>
    <xf numFmtId="3" fontId="11" fillId="13" borderId="49" xfId="0" applyNumberFormat="1" applyFont="1" applyFill="1" applyBorder="1" applyAlignment="1"/>
    <xf numFmtId="9" fontId="11" fillId="3" borderId="10" xfId="4" applyFont="1" applyFill="1" applyBorder="1" applyAlignment="1"/>
    <xf numFmtId="9" fontId="11" fillId="12" borderId="11" xfId="4" applyFont="1" applyFill="1" applyBorder="1" applyAlignment="1"/>
    <xf numFmtId="9" fontId="11" fillId="14" borderId="14" xfId="4" applyFont="1" applyFill="1" applyBorder="1" applyAlignment="1"/>
    <xf numFmtId="9" fontId="11" fillId="13" borderId="13" xfId="4" applyFont="1" applyFill="1" applyBorder="1" applyAlignment="1"/>
    <xf numFmtId="3" fontId="11" fillId="9" borderId="31" xfId="0" applyNumberFormat="1" applyFont="1" applyFill="1" applyBorder="1" applyAlignment="1"/>
    <xf numFmtId="3" fontId="11" fillId="10" borderId="11" xfId="0" applyNumberFormat="1" applyFont="1" applyFill="1" applyBorder="1" applyAlignment="1"/>
    <xf numFmtId="3" fontId="11" fillId="11" borderId="13" xfId="0" applyNumberFormat="1" applyFont="1" applyFill="1" applyBorder="1" applyAlignment="1"/>
    <xf numFmtId="3" fontId="11" fillId="9" borderId="10" xfId="0" applyNumberFormat="1" applyFont="1" applyFill="1" applyBorder="1" applyAlignment="1"/>
    <xf numFmtId="44" fontId="13" fillId="10" borderId="45" xfId="1" applyFont="1" applyFill="1" applyBorder="1" applyAlignment="1">
      <alignment horizontal="right" wrapText="1"/>
    </xf>
    <xf numFmtId="44" fontId="13" fillId="11" borderId="45" xfId="0" applyNumberFormat="1" applyFont="1" applyFill="1" applyBorder="1" applyAlignment="1">
      <alignment horizontal="right" wrapText="1"/>
    </xf>
    <xf numFmtId="44" fontId="13" fillId="13" borderId="2" xfId="0" applyNumberFormat="1" applyFont="1" applyFill="1" applyBorder="1" applyAlignment="1">
      <alignment horizontal="right" wrapText="1"/>
    </xf>
    <xf numFmtId="3" fontId="11" fillId="11" borderId="6" xfId="0" applyNumberFormat="1" applyFont="1" applyFill="1" applyBorder="1" applyAlignment="1"/>
    <xf numFmtId="3" fontId="11" fillId="11" borderId="38" xfId="0" applyNumberFormat="1" applyFont="1" applyFill="1" applyBorder="1" applyAlignment="1"/>
    <xf numFmtId="3" fontId="12" fillId="11" borderId="16" xfId="0" applyNumberFormat="1" applyFont="1" applyFill="1" applyBorder="1" applyAlignment="1">
      <alignment wrapText="1"/>
    </xf>
    <xf numFmtId="9" fontId="11" fillId="12" borderId="45" xfId="4" applyFont="1" applyFill="1" applyBorder="1" applyAlignment="1">
      <alignment horizontal="right" wrapText="1"/>
    </xf>
    <xf numFmtId="0" fontId="6" fillId="8" borderId="48" xfId="4" applyNumberFormat="1" applyFont="1" applyFill="1" applyBorder="1" applyAlignment="1">
      <alignment wrapText="1"/>
    </xf>
    <xf numFmtId="0" fontId="6" fillId="8" borderId="34" xfId="4" applyNumberFormat="1" applyFont="1" applyFill="1" applyBorder="1" applyAlignment="1">
      <alignment wrapText="1"/>
    </xf>
    <xf numFmtId="9" fontId="7" fillId="8" borderId="40" xfId="4" applyFont="1" applyFill="1" applyBorder="1" applyAlignment="1">
      <alignment horizontal="right" wrapText="1"/>
    </xf>
    <xf numFmtId="44" fontId="6" fillId="0" borderId="5" xfId="1" applyFont="1" applyFill="1" applyBorder="1" applyAlignment="1">
      <alignment wrapText="1"/>
    </xf>
    <xf numFmtId="0" fontId="6" fillId="0" borderId="7" xfId="4" applyNumberFormat="1" applyFont="1" applyFill="1" applyBorder="1" applyAlignment="1">
      <alignment wrapText="1"/>
    </xf>
    <xf numFmtId="44" fontId="6" fillId="0" borderId="10" xfId="1" applyFont="1" applyFill="1" applyBorder="1" applyAlignment="1">
      <alignment wrapText="1"/>
    </xf>
    <xf numFmtId="0" fontId="6" fillId="0" borderId="13" xfId="4" applyNumberFormat="1" applyFont="1" applyFill="1" applyBorder="1" applyAlignment="1">
      <alignment wrapText="1"/>
    </xf>
    <xf numFmtId="44" fontId="6" fillId="0" borderId="15" xfId="1" applyFont="1" applyFill="1" applyBorder="1" applyAlignment="1">
      <alignment wrapText="1"/>
    </xf>
    <xf numFmtId="0" fontId="6" fillId="0" borderId="18" xfId="4" applyNumberFormat="1" applyFont="1" applyFill="1" applyBorder="1" applyAlignment="1">
      <alignment wrapText="1"/>
    </xf>
    <xf numFmtId="3" fontId="0" fillId="0" borderId="6" xfId="0" applyNumberFormat="1" applyFont="1" applyFill="1" applyBorder="1" applyAlignment="1">
      <alignment wrapText="1"/>
    </xf>
    <xf numFmtId="2" fontId="0" fillId="0" borderId="46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3" fontId="0" fillId="0" borderId="47" xfId="0" applyNumberFormat="1" applyFont="1" applyFill="1" applyBorder="1" applyAlignment="1">
      <alignment wrapText="1"/>
    </xf>
    <xf numFmtId="2" fontId="0" fillId="0" borderId="47" xfId="0" applyNumberFormat="1" applyFont="1" applyFill="1" applyBorder="1" applyAlignment="1">
      <alignment wrapText="1"/>
    </xf>
    <xf numFmtId="3" fontId="9" fillId="0" borderId="46" xfId="0" applyNumberFormat="1" applyFont="1" applyFill="1" applyBorder="1"/>
    <xf numFmtId="9" fontId="8" fillId="0" borderId="6" xfId="4" applyFont="1" applyFill="1" applyBorder="1" applyAlignment="1">
      <alignment horizontal="right" vertical="center" wrapText="1"/>
    </xf>
    <xf numFmtId="3" fontId="9" fillId="0" borderId="11" xfId="0" applyNumberFormat="1" applyFont="1" applyFill="1" applyBorder="1"/>
    <xf numFmtId="9" fontId="8" fillId="0" borderId="11" xfId="4" applyFont="1" applyFill="1" applyBorder="1" applyAlignment="1">
      <alignment horizontal="right" vertical="center" wrapText="1"/>
    </xf>
    <xf numFmtId="9" fontId="8" fillId="0" borderId="11" xfId="4" applyFont="1" applyFill="1" applyBorder="1" applyAlignment="1">
      <alignment horizontal="right" wrapText="1"/>
    </xf>
    <xf numFmtId="9" fontId="0" fillId="0" borderId="11" xfId="4" applyFont="1" applyFill="1" applyBorder="1" applyAlignment="1">
      <alignment wrapText="1"/>
    </xf>
    <xf numFmtId="3" fontId="9" fillId="0" borderId="47" xfId="0" applyNumberFormat="1" applyFont="1" applyFill="1" applyBorder="1"/>
    <xf numFmtId="9" fontId="8" fillId="0" borderId="16" xfId="4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44" fontId="5" fillId="0" borderId="28" xfId="1" applyFont="1" applyFill="1" applyBorder="1" applyAlignment="1">
      <alignment horizontal="left" wrapText="1"/>
    </xf>
    <xf numFmtId="44" fontId="5" fillId="0" borderId="34" xfId="1" applyFont="1" applyFill="1" applyBorder="1" applyAlignment="1">
      <alignment horizontal="left" wrapText="1"/>
    </xf>
    <xf numFmtId="44" fontId="5" fillId="0" borderId="35" xfId="1" applyFont="1" applyFill="1" applyBorder="1" applyAlignment="1">
      <alignment horizontal="left" wrapText="1"/>
    </xf>
    <xf numFmtId="44" fontId="3" fillId="0" borderId="28" xfId="1" applyFont="1" applyFill="1" applyBorder="1" applyAlignment="1">
      <alignment horizontal="left" wrapText="1"/>
    </xf>
    <xf numFmtId="44" fontId="3" fillId="0" borderId="34" xfId="1" applyFont="1" applyFill="1" applyBorder="1" applyAlignment="1">
      <alignment horizontal="left" wrapText="1"/>
    </xf>
    <xf numFmtId="44" fontId="3" fillId="0" borderId="35" xfId="1" applyFont="1" applyFill="1" applyBorder="1" applyAlignment="1">
      <alignment horizontal="left" wrapText="1"/>
    </xf>
    <xf numFmtId="0" fontId="15" fillId="0" borderId="54" xfId="0" applyFont="1" applyFill="1" applyBorder="1" applyAlignment="1">
      <alignment horizontal="center" wrapText="1"/>
    </xf>
    <xf numFmtId="0" fontId="15" fillId="0" borderId="55" xfId="0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59" xfId="0" applyNumberFormat="1" applyFont="1" applyFill="1" applyBorder="1" applyAlignment="1">
      <alignment horizontal="center" vertical="center" wrapText="1"/>
    </xf>
    <xf numFmtId="49" fontId="12" fillId="0" borderId="60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wrapText="1"/>
    </xf>
  </cellXfs>
  <cellStyles count="6">
    <cellStyle name="Comma" xfId="5" builtinId="3"/>
    <cellStyle name="Currency" xfId="1" builtinId="4"/>
    <cellStyle name="Currency 3" xfId="2"/>
    <cellStyle name="Normal" xfId="0" builtinId="0"/>
    <cellStyle name="Normal 2" xfId="3"/>
    <cellStyle name="Percent" xfId="4" builtinId="5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9CCFF"/>
      <color rgb="FF67EFAE"/>
      <color rgb="FF43EB9B"/>
      <color rgb="FF5A7BE4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Normal="100" workbookViewId="0">
      <pane xSplit="1" topLeftCell="B1" activePane="topRight" state="frozen"/>
      <selection pane="topRight" activeCell="B17" sqref="B17"/>
    </sheetView>
  </sheetViews>
  <sheetFormatPr defaultRowHeight="15" x14ac:dyDescent="0.25"/>
  <cols>
    <col min="1" max="1" width="40.28515625" style="1" bestFit="1" customWidth="1"/>
    <col min="2" max="2" width="13.7109375" style="1" bestFit="1" customWidth="1"/>
    <col min="3" max="3" width="14.28515625" style="1" customWidth="1"/>
    <col min="4" max="6" width="13.7109375" style="1" bestFit="1" customWidth="1"/>
    <col min="7" max="7" width="12.42578125" style="1" bestFit="1" customWidth="1"/>
    <col min="8" max="8" width="14.85546875" style="1" customWidth="1"/>
    <col min="9" max="10" width="13.7109375" style="1" bestFit="1" customWidth="1"/>
    <col min="11" max="11" width="12.42578125" style="1" bestFit="1" customWidth="1"/>
    <col min="12" max="12" width="16.42578125" style="1" customWidth="1"/>
    <col min="13" max="13" width="13.7109375" style="1" bestFit="1" customWidth="1"/>
    <col min="14" max="14" width="13.28515625" style="1" customWidth="1"/>
    <col min="15" max="15" width="14.42578125" style="1" customWidth="1"/>
    <col min="16" max="16" width="15.28515625" style="1" customWidth="1"/>
    <col min="17" max="17" width="14.5703125" style="1" bestFit="1" customWidth="1"/>
    <col min="18" max="18" width="15.5703125" style="1" customWidth="1"/>
    <col min="19" max="19" width="16.28515625" style="1" customWidth="1"/>
    <col min="20" max="20" width="15.7109375" style="1" customWidth="1"/>
    <col min="21" max="16384" width="9.140625" style="1"/>
  </cols>
  <sheetData>
    <row r="1" spans="1:20" ht="23.25" customHeight="1" thickBot="1" x14ac:dyDescent="0.4">
      <c r="A1" s="133"/>
      <c r="B1" s="564" t="s">
        <v>139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</row>
    <row r="2" spans="1:20" s="7" customFormat="1" ht="69.75" thickBot="1" x14ac:dyDescent="0.3">
      <c r="A2" s="3"/>
      <c r="B2" s="100" t="s">
        <v>126</v>
      </c>
      <c r="C2" s="100" t="s">
        <v>127</v>
      </c>
      <c r="D2" s="100" t="s">
        <v>128</v>
      </c>
      <c r="E2" s="94" t="s">
        <v>1</v>
      </c>
      <c r="F2" s="100" t="s">
        <v>129</v>
      </c>
      <c r="G2" s="100" t="s">
        <v>130</v>
      </c>
      <c r="H2" s="100" t="s">
        <v>131</v>
      </c>
      <c r="I2" s="94" t="s">
        <v>2</v>
      </c>
      <c r="J2" s="100" t="s">
        <v>132</v>
      </c>
      <c r="K2" s="100" t="s">
        <v>133</v>
      </c>
      <c r="L2" s="100" t="s">
        <v>134</v>
      </c>
      <c r="M2" s="94" t="s">
        <v>3</v>
      </c>
      <c r="N2" s="100" t="s">
        <v>135</v>
      </c>
      <c r="O2" s="100" t="s">
        <v>136</v>
      </c>
      <c r="P2" s="100" t="s">
        <v>137</v>
      </c>
      <c r="Q2" s="94" t="s">
        <v>4</v>
      </c>
      <c r="R2" s="95" t="s">
        <v>5</v>
      </c>
      <c r="S2" s="6"/>
    </row>
    <row r="3" spans="1:20" s="7" customFormat="1" ht="16.5" thickBot="1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/>
    </row>
    <row r="4" spans="1:20" s="7" customFormat="1" ht="15.75" x14ac:dyDescent="0.25">
      <c r="A4" s="8" t="s">
        <v>6</v>
      </c>
      <c r="B4" s="119">
        <v>15420</v>
      </c>
      <c r="C4" s="10"/>
      <c r="D4" s="10"/>
      <c r="E4" s="11">
        <f>SUM(B4:D4)</f>
        <v>15420</v>
      </c>
      <c r="F4" s="119"/>
      <c r="G4" s="10"/>
      <c r="H4" s="10"/>
      <c r="I4" s="11">
        <f>SUM(F4:H4)</f>
        <v>0</v>
      </c>
      <c r="J4" s="119"/>
      <c r="K4" s="10"/>
      <c r="L4" s="10"/>
      <c r="M4" s="11">
        <f>SUM(J4:L4)</f>
        <v>0</v>
      </c>
      <c r="N4" s="119"/>
      <c r="O4" s="10"/>
      <c r="P4" s="10"/>
      <c r="Q4" s="11">
        <f>SUM(N4:P4)</f>
        <v>0</v>
      </c>
      <c r="R4" s="12">
        <f>SUM(B4:D4,F4:H4,J4:L4,N4:P4)</f>
        <v>15420</v>
      </c>
      <c r="S4" s="13"/>
    </row>
    <row r="5" spans="1:20" s="7" customFormat="1" ht="15.75" x14ac:dyDescent="0.25">
      <c r="A5" s="14" t="s">
        <v>7</v>
      </c>
      <c r="B5" s="120">
        <v>73340</v>
      </c>
      <c r="C5" s="16"/>
      <c r="D5" s="16"/>
      <c r="E5" s="17">
        <f t="shared" ref="E5:E11" si="0">SUM(B5:D5)</f>
        <v>73340</v>
      </c>
      <c r="F5" s="120"/>
      <c r="G5" s="16"/>
      <c r="H5" s="16"/>
      <c r="I5" s="17">
        <f t="shared" ref="I5:I11" si="1">SUM(F5:H5)</f>
        <v>0</v>
      </c>
      <c r="J5" s="120"/>
      <c r="K5" s="16"/>
      <c r="L5" s="16"/>
      <c r="M5" s="17">
        <f t="shared" ref="M5:M11" si="2">SUM(J5:L5)</f>
        <v>0</v>
      </c>
      <c r="N5" s="120"/>
      <c r="O5" s="16"/>
      <c r="P5" s="16"/>
      <c r="Q5" s="17">
        <f t="shared" ref="Q5:Q11" si="3">SUM(N5:P5)</f>
        <v>0</v>
      </c>
      <c r="R5" s="18">
        <f t="shared" ref="R5:R11" si="4">SUM(B5:D5,F5:H5,J5:L5,N5:P5)</f>
        <v>73340</v>
      </c>
      <c r="S5" s="13"/>
    </row>
    <row r="6" spans="1:20" s="7" customFormat="1" ht="15.75" x14ac:dyDescent="0.25">
      <c r="A6" s="14" t="s">
        <v>8</v>
      </c>
      <c r="B6" s="120">
        <v>50</v>
      </c>
      <c r="C6" s="16"/>
      <c r="D6" s="16"/>
      <c r="E6" s="17">
        <f t="shared" si="0"/>
        <v>50</v>
      </c>
      <c r="F6" s="120"/>
      <c r="G6" s="16"/>
      <c r="H6" s="16"/>
      <c r="I6" s="17">
        <f t="shared" si="1"/>
        <v>0</v>
      </c>
      <c r="J6" s="120"/>
      <c r="K6" s="16"/>
      <c r="L6" s="16"/>
      <c r="M6" s="17">
        <f t="shared" si="2"/>
        <v>0</v>
      </c>
      <c r="N6" s="120"/>
      <c r="O6" s="16"/>
      <c r="P6" s="16"/>
      <c r="Q6" s="17">
        <f t="shared" si="3"/>
        <v>0</v>
      </c>
      <c r="R6" s="18">
        <f t="shared" si="4"/>
        <v>50</v>
      </c>
      <c r="S6" s="13"/>
    </row>
    <row r="7" spans="1:20" s="7" customFormat="1" ht="15.75" x14ac:dyDescent="0.25">
      <c r="A7" s="14" t="s">
        <v>9</v>
      </c>
      <c r="B7" s="120">
        <v>6014.25</v>
      </c>
      <c r="C7" s="16"/>
      <c r="D7" s="16"/>
      <c r="E7" s="17">
        <f t="shared" si="0"/>
        <v>6014.25</v>
      </c>
      <c r="F7" s="120"/>
      <c r="G7" s="16"/>
      <c r="H7" s="16"/>
      <c r="I7" s="17">
        <f t="shared" si="1"/>
        <v>0</v>
      </c>
      <c r="J7" s="120"/>
      <c r="K7" s="16"/>
      <c r="L7" s="16"/>
      <c r="M7" s="17">
        <f t="shared" si="2"/>
        <v>0</v>
      </c>
      <c r="N7" s="120"/>
      <c r="O7" s="16"/>
      <c r="P7" s="16"/>
      <c r="Q7" s="17">
        <f t="shared" si="3"/>
        <v>0</v>
      </c>
      <c r="R7" s="18">
        <f t="shared" si="4"/>
        <v>6014.25</v>
      </c>
      <c r="S7" s="13"/>
    </row>
    <row r="8" spans="1:20" s="7" customFormat="1" ht="15.75" x14ac:dyDescent="0.25">
      <c r="A8" s="14" t="s">
        <v>10</v>
      </c>
      <c r="B8" s="120">
        <v>14960</v>
      </c>
      <c r="C8" s="16"/>
      <c r="D8" s="16"/>
      <c r="E8" s="17">
        <f t="shared" si="0"/>
        <v>14960</v>
      </c>
      <c r="F8" s="120"/>
      <c r="G8" s="16"/>
      <c r="H8" s="16"/>
      <c r="I8" s="17">
        <f t="shared" si="1"/>
        <v>0</v>
      </c>
      <c r="J8" s="120"/>
      <c r="K8" s="16"/>
      <c r="L8" s="16"/>
      <c r="M8" s="17">
        <f t="shared" si="2"/>
        <v>0</v>
      </c>
      <c r="N8" s="120"/>
      <c r="O8" s="16"/>
      <c r="P8" s="16"/>
      <c r="Q8" s="17">
        <f t="shared" si="3"/>
        <v>0</v>
      </c>
      <c r="R8" s="18">
        <f t="shared" si="4"/>
        <v>14960</v>
      </c>
      <c r="S8" s="13"/>
    </row>
    <row r="9" spans="1:20" s="7" customFormat="1" ht="15.75" x14ac:dyDescent="0.25">
      <c r="A9" s="14" t="s">
        <v>11</v>
      </c>
      <c r="B9" s="120">
        <v>85</v>
      </c>
      <c r="C9" s="16"/>
      <c r="D9" s="16"/>
      <c r="E9" s="17">
        <f t="shared" si="0"/>
        <v>85</v>
      </c>
      <c r="F9" s="120"/>
      <c r="G9" s="16"/>
      <c r="H9" s="16"/>
      <c r="I9" s="17">
        <f t="shared" si="1"/>
        <v>0</v>
      </c>
      <c r="J9" s="120"/>
      <c r="K9" s="16"/>
      <c r="L9" s="16"/>
      <c r="M9" s="17">
        <f t="shared" si="2"/>
        <v>0</v>
      </c>
      <c r="N9" s="120"/>
      <c r="O9" s="16"/>
      <c r="P9" s="16"/>
      <c r="Q9" s="17">
        <f t="shared" si="3"/>
        <v>0</v>
      </c>
      <c r="R9" s="18">
        <f t="shared" si="4"/>
        <v>85</v>
      </c>
      <c r="S9" s="13"/>
    </row>
    <row r="10" spans="1:20" s="7" customFormat="1" ht="15.75" x14ac:dyDescent="0.25">
      <c r="A10" s="14" t="s">
        <v>12</v>
      </c>
      <c r="B10" s="120">
        <v>4</v>
      </c>
      <c r="C10" s="16"/>
      <c r="D10" s="16"/>
      <c r="E10" s="17">
        <f t="shared" si="0"/>
        <v>4</v>
      </c>
      <c r="F10" s="120"/>
      <c r="G10" s="16"/>
      <c r="H10" s="16"/>
      <c r="I10" s="17">
        <f t="shared" si="1"/>
        <v>0</v>
      </c>
      <c r="J10" s="120"/>
      <c r="K10" s="16"/>
      <c r="L10" s="16"/>
      <c r="M10" s="17">
        <f t="shared" si="2"/>
        <v>0</v>
      </c>
      <c r="N10" s="120"/>
      <c r="O10" s="16"/>
      <c r="P10" s="16"/>
      <c r="Q10" s="17">
        <f t="shared" si="3"/>
        <v>0</v>
      </c>
      <c r="R10" s="18">
        <f t="shared" si="4"/>
        <v>4</v>
      </c>
      <c r="S10" s="13"/>
    </row>
    <row r="11" spans="1:20" s="7" customFormat="1" ht="15.75" x14ac:dyDescent="0.25">
      <c r="A11" s="14" t="s">
        <v>13</v>
      </c>
      <c r="B11" s="120">
        <v>3640</v>
      </c>
      <c r="C11" s="16"/>
      <c r="D11" s="16"/>
      <c r="E11" s="17">
        <f t="shared" si="0"/>
        <v>3640</v>
      </c>
      <c r="F11" s="120"/>
      <c r="G11" s="16"/>
      <c r="H11" s="16"/>
      <c r="I11" s="17">
        <f t="shared" si="1"/>
        <v>0</v>
      </c>
      <c r="J11" s="120"/>
      <c r="K11" s="16"/>
      <c r="L11" s="16"/>
      <c r="M11" s="17">
        <f t="shared" si="2"/>
        <v>0</v>
      </c>
      <c r="N11" s="120"/>
      <c r="O11" s="16"/>
      <c r="P11" s="16"/>
      <c r="Q11" s="17">
        <f t="shared" si="3"/>
        <v>0</v>
      </c>
      <c r="R11" s="18">
        <f t="shared" si="4"/>
        <v>3640</v>
      </c>
      <c r="S11" s="13"/>
    </row>
    <row r="12" spans="1:20" s="7" customFormat="1" ht="16.5" thickBot="1" x14ac:dyDescent="0.3">
      <c r="A12" s="19" t="s">
        <v>14</v>
      </c>
      <c r="B12" s="20">
        <f t="shared" ref="B12:R12" si="5">SUM(B4:B11)</f>
        <v>113513.25</v>
      </c>
      <c r="C12" s="21">
        <f t="shared" si="5"/>
        <v>0</v>
      </c>
      <c r="D12" s="21">
        <f t="shared" si="5"/>
        <v>0</v>
      </c>
      <c r="E12" s="22">
        <f t="shared" si="5"/>
        <v>113513.25</v>
      </c>
      <c r="F12" s="20">
        <f t="shared" si="5"/>
        <v>0</v>
      </c>
      <c r="G12" s="21">
        <f t="shared" si="5"/>
        <v>0</v>
      </c>
      <c r="H12" s="21">
        <f t="shared" si="5"/>
        <v>0</v>
      </c>
      <c r="I12" s="22">
        <f t="shared" si="5"/>
        <v>0</v>
      </c>
      <c r="J12" s="20">
        <f t="shared" si="5"/>
        <v>0</v>
      </c>
      <c r="K12" s="21">
        <f t="shared" si="5"/>
        <v>0</v>
      </c>
      <c r="L12" s="21">
        <f t="shared" si="5"/>
        <v>0</v>
      </c>
      <c r="M12" s="22">
        <f t="shared" si="5"/>
        <v>0</v>
      </c>
      <c r="N12" s="20">
        <f t="shared" si="5"/>
        <v>0</v>
      </c>
      <c r="O12" s="21">
        <f t="shared" si="5"/>
        <v>0</v>
      </c>
      <c r="P12" s="21">
        <f t="shared" si="5"/>
        <v>0</v>
      </c>
      <c r="Q12" s="22">
        <f t="shared" si="5"/>
        <v>0</v>
      </c>
      <c r="R12" s="23">
        <f t="shared" si="5"/>
        <v>113513.25</v>
      </c>
      <c r="S12" s="13"/>
    </row>
    <row r="13" spans="1:20" s="7" customFormat="1" ht="15.75" x14ac:dyDescent="0.25">
      <c r="A13" s="24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13"/>
      <c r="S13" s="27"/>
      <c r="T13" s="27"/>
    </row>
    <row r="14" spans="1:20" s="7" customFormat="1" ht="16.5" thickBot="1" x14ac:dyDescent="0.3">
      <c r="A14" s="28" t="s">
        <v>15</v>
      </c>
      <c r="B14" s="3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13"/>
      <c r="S14" s="27"/>
      <c r="T14" s="27"/>
    </row>
    <row r="15" spans="1:20" s="7" customFormat="1" ht="15.75" x14ac:dyDescent="0.25">
      <c r="A15" s="30" t="s">
        <v>16</v>
      </c>
      <c r="B15" s="119">
        <v>12833.75</v>
      </c>
      <c r="C15" s="10"/>
      <c r="D15" s="10"/>
      <c r="E15" s="11">
        <f>SUM(B15:D15)</f>
        <v>12833.75</v>
      </c>
      <c r="F15" s="119"/>
      <c r="G15" s="10"/>
      <c r="H15" s="10"/>
      <c r="I15" s="11">
        <f>SUM(F15:H15)</f>
        <v>0</v>
      </c>
      <c r="J15" s="119"/>
      <c r="K15" s="10"/>
      <c r="L15" s="10"/>
      <c r="M15" s="11">
        <f>SUM(J15:L15)</f>
        <v>0</v>
      </c>
      <c r="N15" s="119"/>
      <c r="O15" s="10"/>
      <c r="P15" s="10"/>
      <c r="Q15" s="11">
        <f>SUM(N15:P15)</f>
        <v>0</v>
      </c>
      <c r="R15" s="12">
        <f>SUM(B15:D15,F15:H15,J15:L15,N15:P15)</f>
        <v>12833.75</v>
      </c>
      <c r="S15" s="27"/>
    </row>
    <row r="16" spans="1:20" s="7" customFormat="1" ht="15.75" x14ac:dyDescent="0.25">
      <c r="A16" s="31" t="s">
        <v>17</v>
      </c>
      <c r="B16" s="120">
        <v>0</v>
      </c>
      <c r="C16" s="16"/>
      <c r="D16" s="16"/>
      <c r="E16" s="32">
        <f>SUM(B16:D16)</f>
        <v>0</v>
      </c>
      <c r="F16" s="120"/>
      <c r="G16" s="16"/>
      <c r="H16" s="16"/>
      <c r="I16" s="32">
        <f>SUM(F16:H16)</f>
        <v>0</v>
      </c>
      <c r="J16" s="120"/>
      <c r="K16" s="16"/>
      <c r="L16" s="16"/>
      <c r="M16" s="32">
        <f>SUM(J16:L16)</f>
        <v>0</v>
      </c>
      <c r="N16" s="120"/>
      <c r="O16" s="16"/>
      <c r="P16" s="16"/>
      <c r="Q16" s="32">
        <f>SUM(N16:P16)</f>
        <v>0</v>
      </c>
      <c r="R16" s="33">
        <f>SUM(B16:D16,F16:H16,J16:L16,N16:P16)</f>
        <v>0</v>
      </c>
      <c r="S16" s="27"/>
    </row>
    <row r="17" spans="1:20" s="7" customFormat="1" ht="16.5" thickBot="1" x14ac:dyDescent="0.3">
      <c r="A17" s="34" t="s">
        <v>18</v>
      </c>
      <c r="B17" s="20">
        <f>SUM(B15:B16)</f>
        <v>12833.75</v>
      </c>
      <c r="C17" s="35">
        <f t="shared" ref="C17:Q17" si="6">SUM(C15:C16)</f>
        <v>0</v>
      </c>
      <c r="D17" s="35">
        <f t="shared" si="6"/>
        <v>0</v>
      </c>
      <c r="E17" s="36">
        <f t="shared" si="6"/>
        <v>12833.75</v>
      </c>
      <c r="F17" s="20">
        <f t="shared" si="6"/>
        <v>0</v>
      </c>
      <c r="G17" s="35">
        <f t="shared" si="6"/>
        <v>0</v>
      </c>
      <c r="H17" s="35">
        <f t="shared" si="6"/>
        <v>0</v>
      </c>
      <c r="I17" s="36">
        <f t="shared" si="6"/>
        <v>0</v>
      </c>
      <c r="J17" s="20">
        <f t="shared" si="6"/>
        <v>0</v>
      </c>
      <c r="K17" s="35">
        <f t="shared" si="6"/>
        <v>0</v>
      </c>
      <c r="L17" s="35">
        <f>SUM(L15:L16)</f>
        <v>0</v>
      </c>
      <c r="M17" s="36">
        <f t="shared" si="6"/>
        <v>0</v>
      </c>
      <c r="N17" s="20">
        <f t="shared" si="6"/>
        <v>0</v>
      </c>
      <c r="O17" s="35">
        <f t="shared" si="6"/>
        <v>0</v>
      </c>
      <c r="P17" s="35">
        <f t="shared" si="6"/>
        <v>0</v>
      </c>
      <c r="Q17" s="36">
        <f t="shared" si="6"/>
        <v>0</v>
      </c>
      <c r="R17" s="37">
        <f>SUM(R15:R16)</f>
        <v>12833.75</v>
      </c>
      <c r="S17" s="27"/>
    </row>
    <row r="18" spans="1:20" s="7" customFormat="1" ht="15.75" x14ac:dyDescent="0.25">
      <c r="A18" s="24"/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13"/>
      <c r="S18" s="27"/>
      <c r="T18" s="27"/>
    </row>
    <row r="19" spans="1:20" s="7" customFormat="1" ht="15.75" customHeight="1" thickBot="1" x14ac:dyDescent="0.3">
      <c r="A19" s="565" t="s">
        <v>19</v>
      </c>
      <c r="B19" s="567" t="s">
        <v>88</v>
      </c>
      <c r="C19" s="568"/>
      <c r="D19" s="568"/>
      <c r="E19" s="569"/>
      <c r="F19" s="567" t="s">
        <v>65</v>
      </c>
      <c r="G19" s="568"/>
      <c r="H19" s="568"/>
      <c r="I19" s="569"/>
      <c r="J19" s="567" t="s">
        <v>66</v>
      </c>
      <c r="K19" s="568"/>
      <c r="L19" s="568"/>
      <c r="M19" s="569"/>
      <c r="N19" s="567" t="s">
        <v>67</v>
      </c>
      <c r="O19" s="568"/>
      <c r="P19" s="568"/>
      <c r="Q19" s="569"/>
      <c r="R19" s="37"/>
      <c r="S19" s="27"/>
      <c r="T19" s="27"/>
    </row>
    <row r="20" spans="1:20" s="7" customFormat="1" ht="16.5" thickBot="1" x14ac:dyDescent="0.3">
      <c r="A20" s="566"/>
      <c r="B20" s="45">
        <f>E12</f>
        <v>113513.25</v>
      </c>
      <c r="C20" s="46">
        <f>E17</f>
        <v>12833.75</v>
      </c>
      <c r="D20" s="46">
        <v>150000</v>
      </c>
      <c r="E20" s="47">
        <f>B20-C20</f>
        <v>100679.5</v>
      </c>
      <c r="F20" s="48">
        <f>I12</f>
        <v>0</v>
      </c>
      <c r="G20" s="46">
        <f>I17</f>
        <v>0</v>
      </c>
      <c r="H20" s="46">
        <v>150000</v>
      </c>
      <c r="I20" s="47">
        <f>F20-G20</f>
        <v>0</v>
      </c>
      <c r="J20" s="48">
        <f>M12</f>
        <v>0</v>
      </c>
      <c r="K20" s="46">
        <f>M17</f>
        <v>0</v>
      </c>
      <c r="L20" s="46"/>
      <c r="M20" s="47">
        <f>J20-K20-L20</f>
        <v>0</v>
      </c>
      <c r="N20" s="48">
        <f>Q12</f>
        <v>0</v>
      </c>
      <c r="O20" s="46">
        <f>Q17</f>
        <v>0</v>
      </c>
      <c r="P20" s="46"/>
      <c r="Q20" s="47">
        <f>N20-O20-P20</f>
        <v>0</v>
      </c>
      <c r="R20" s="37">
        <f>SUM(Q20,M20,I20,E20)</f>
        <v>100679.5</v>
      </c>
      <c r="S20" s="27"/>
      <c r="T20" s="27"/>
    </row>
    <row r="21" spans="1:20" ht="31.5" x14ac:dyDescent="0.25">
      <c r="A21" s="50"/>
      <c r="B21" s="50"/>
      <c r="C21" s="50"/>
      <c r="D21" s="98" t="s">
        <v>138</v>
      </c>
      <c r="E21" s="99">
        <v>150000</v>
      </c>
      <c r="F21" s="51"/>
      <c r="G21" s="51"/>
      <c r="H21" s="98" t="s">
        <v>138</v>
      </c>
      <c r="I21" s="99">
        <v>150000</v>
      </c>
      <c r="J21" s="51"/>
      <c r="K21" s="51"/>
      <c r="L21" s="98" t="s">
        <v>138</v>
      </c>
      <c r="M21" s="99">
        <v>150000</v>
      </c>
      <c r="N21" s="51"/>
      <c r="O21" s="51"/>
      <c r="P21" s="98" t="s">
        <v>138</v>
      </c>
      <c r="Q21" s="99">
        <v>150000</v>
      </c>
      <c r="R21" s="49"/>
      <c r="S21" s="52"/>
      <c r="T21" s="52"/>
    </row>
    <row r="22" spans="1:20" ht="15.75" thickBot="1" x14ac:dyDescent="0.3">
      <c r="A22" s="50"/>
      <c r="B22" s="50"/>
      <c r="C22" s="50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49"/>
      <c r="S22" s="52"/>
      <c r="T22" s="52"/>
    </row>
    <row r="23" spans="1:20" ht="76.5" customHeight="1" thickBot="1" x14ac:dyDescent="0.3">
      <c r="A23" s="53" t="s">
        <v>20</v>
      </c>
      <c r="B23" s="100" t="s">
        <v>126</v>
      </c>
      <c r="C23" s="100" t="s">
        <v>127</v>
      </c>
      <c r="D23" s="100" t="s">
        <v>128</v>
      </c>
      <c r="E23" s="94" t="s">
        <v>1</v>
      </c>
      <c r="F23" s="100" t="s">
        <v>129</v>
      </c>
      <c r="G23" s="100" t="s">
        <v>130</v>
      </c>
      <c r="H23" s="100" t="s">
        <v>131</v>
      </c>
      <c r="I23" s="94" t="s">
        <v>2</v>
      </c>
      <c r="J23" s="100" t="s">
        <v>132</v>
      </c>
      <c r="K23" s="100" t="s">
        <v>133</v>
      </c>
      <c r="L23" s="100" t="s">
        <v>134</v>
      </c>
      <c r="M23" s="94" t="s">
        <v>3</v>
      </c>
      <c r="N23" s="100" t="s">
        <v>135</v>
      </c>
      <c r="O23" s="100" t="s">
        <v>136</v>
      </c>
      <c r="P23" s="100" t="s">
        <v>137</v>
      </c>
      <c r="Q23" s="94" t="s">
        <v>4</v>
      </c>
      <c r="R23" s="95" t="s">
        <v>5</v>
      </c>
      <c r="S23" s="54"/>
      <c r="T23" s="54"/>
    </row>
    <row r="24" spans="1:20" x14ac:dyDescent="0.25">
      <c r="A24" s="55" t="s">
        <v>21</v>
      </c>
      <c r="B24" s="56">
        <v>776</v>
      </c>
      <c r="C24" s="121"/>
      <c r="D24" s="121"/>
      <c r="E24" s="58">
        <f t="shared" ref="E24:E29" si="7">SUM(B24:D24)</f>
        <v>776</v>
      </c>
      <c r="F24" s="124"/>
      <c r="G24" s="121"/>
      <c r="H24" s="121"/>
      <c r="I24" s="58">
        <f t="shared" ref="I24:I29" si="8">SUM(F24:H24)</f>
        <v>0</v>
      </c>
      <c r="J24" s="124"/>
      <c r="K24" s="121"/>
      <c r="L24" s="121"/>
      <c r="M24" s="58">
        <f t="shared" ref="M24:M29" si="9">SUM(J24:L24)</f>
        <v>0</v>
      </c>
      <c r="N24" s="124"/>
      <c r="O24" s="121"/>
      <c r="P24" s="121"/>
      <c r="Q24" s="58">
        <f t="shared" ref="Q24:Q29" si="10">SUM(N24:P24)</f>
        <v>0</v>
      </c>
      <c r="R24" s="60">
        <f t="shared" ref="R24:R29" si="11">SUM(B24:D24,F24:H24,J24:L24,N24:P24)</f>
        <v>776</v>
      </c>
      <c r="S24" s="61"/>
      <c r="T24" s="54"/>
    </row>
    <row r="25" spans="1:20" x14ac:dyDescent="0.25">
      <c r="A25" s="62" t="s">
        <v>22</v>
      </c>
      <c r="B25" s="63">
        <v>3543</v>
      </c>
      <c r="C25" s="122"/>
      <c r="D25" s="122"/>
      <c r="E25" s="65">
        <f t="shared" si="7"/>
        <v>3543</v>
      </c>
      <c r="F25" s="125"/>
      <c r="G25" s="122"/>
      <c r="H25" s="122"/>
      <c r="I25" s="65">
        <f t="shared" si="8"/>
        <v>0</v>
      </c>
      <c r="J25" s="125"/>
      <c r="K25" s="122"/>
      <c r="L25" s="122"/>
      <c r="M25" s="65">
        <f t="shared" si="9"/>
        <v>0</v>
      </c>
      <c r="N25" s="125"/>
      <c r="O25" s="122"/>
      <c r="P25" s="122"/>
      <c r="Q25" s="65">
        <f t="shared" si="10"/>
        <v>0</v>
      </c>
      <c r="R25" s="67">
        <f t="shared" si="11"/>
        <v>3543</v>
      </c>
      <c r="S25" s="61"/>
      <c r="T25" s="54"/>
    </row>
    <row r="26" spans="1:20" x14ac:dyDescent="0.25">
      <c r="A26" s="62" t="s">
        <v>23</v>
      </c>
      <c r="B26" s="63">
        <v>33</v>
      </c>
      <c r="C26" s="122"/>
      <c r="D26" s="122"/>
      <c r="E26" s="65">
        <f t="shared" si="7"/>
        <v>33</v>
      </c>
      <c r="F26" s="125"/>
      <c r="G26" s="122"/>
      <c r="H26" s="122"/>
      <c r="I26" s="65">
        <f t="shared" si="8"/>
        <v>0</v>
      </c>
      <c r="J26" s="125"/>
      <c r="K26" s="122"/>
      <c r="L26" s="122"/>
      <c r="M26" s="65">
        <f t="shared" si="9"/>
        <v>0</v>
      </c>
      <c r="N26" s="125"/>
      <c r="O26" s="122"/>
      <c r="P26" s="122"/>
      <c r="Q26" s="65">
        <f t="shared" si="10"/>
        <v>0</v>
      </c>
      <c r="R26" s="67">
        <f t="shared" si="11"/>
        <v>33</v>
      </c>
      <c r="S26" s="61"/>
      <c r="T26" s="54"/>
    </row>
    <row r="27" spans="1:20" x14ac:dyDescent="0.25">
      <c r="A27" s="62" t="s">
        <v>24</v>
      </c>
      <c r="B27" s="63">
        <v>764</v>
      </c>
      <c r="C27" s="122"/>
      <c r="D27" s="122"/>
      <c r="E27" s="65">
        <f t="shared" si="7"/>
        <v>764</v>
      </c>
      <c r="F27" s="125"/>
      <c r="G27" s="122"/>
      <c r="H27" s="122"/>
      <c r="I27" s="65">
        <f t="shared" si="8"/>
        <v>0</v>
      </c>
      <c r="J27" s="125"/>
      <c r="K27" s="122"/>
      <c r="L27" s="122"/>
      <c r="M27" s="65">
        <f t="shared" si="9"/>
        <v>0</v>
      </c>
      <c r="N27" s="125"/>
      <c r="O27" s="122"/>
      <c r="P27" s="122"/>
      <c r="Q27" s="65">
        <f t="shared" si="10"/>
        <v>0</v>
      </c>
      <c r="R27" s="67">
        <f t="shared" si="11"/>
        <v>764</v>
      </c>
      <c r="S27" s="61"/>
      <c r="T27" s="54"/>
    </row>
    <row r="28" spans="1:20" x14ac:dyDescent="0.25">
      <c r="A28" s="62" t="s">
        <v>25</v>
      </c>
      <c r="B28" s="63">
        <v>1260</v>
      </c>
      <c r="C28" s="122"/>
      <c r="D28" s="122"/>
      <c r="E28" s="65">
        <f t="shared" si="7"/>
        <v>1260</v>
      </c>
      <c r="F28" s="125"/>
      <c r="G28" s="122"/>
      <c r="H28" s="122"/>
      <c r="I28" s="65">
        <f t="shared" si="8"/>
        <v>0</v>
      </c>
      <c r="J28" s="125"/>
      <c r="K28" s="122"/>
      <c r="L28" s="122"/>
      <c r="M28" s="65">
        <f t="shared" si="9"/>
        <v>0</v>
      </c>
      <c r="N28" s="125"/>
      <c r="O28" s="122"/>
      <c r="P28" s="122"/>
      <c r="Q28" s="65">
        <f t="shared" si="10"/>
        <v>0</v>
      </c>
      <c r="R28" s="67">
        <f t="shared" si="11"/>
        <v>1260</v>
      </c>
      <c r="S28" s="61"/>
      <c r="T28" s="54"/>
    </row>
    <row r="29" spans="1:20" ht="15.75" thickBot="1" x14ac:dyDescent="0.3">
      <c r="A29" s="68" t="s">
        <v>47</v>
      </c>
      <c r="B29" s="69">
        <v>303</v>
      </c>
      <c r="C29" s="123"/>
      <c r="D29" s="123"/>
      <c r="E29" s="71">
        <f t="shared" si="7"/>
        <v>303</v>
      </c>
      <c r="F29" s="126"/>
      <c r="G29" s="123"/>
      <c r="H29" s="123"/>
      <c r="I29" s="71">
        <f t="shared" si="8"/>
        <v>0</v>
      </c>
      <c r="J29" s="126"/>
      <c r="K29" s="123"/>
      <c r="L29" s="123"/>
      <c r="M29" s="71">
        <f t="shared" si="9"/>
        <v>0</v>
      </c>
      <c r="N29" s="126"/>
      <c r="O29" s="123"/>
      <c r="P29" s="123"/>
      <c r="Q29" s="71">
        <f t="shared" si="10"/>
        <v>0</v>
      </c>
      <c r="R29" s="73">
        <f t="shared" si="11"/>
        <v>303</v>
      </c>
      <c r="S29" s="74"/>
    </row>
    <row r="30" spans="1:20" s="54" customFormat="1" ht="18" customHeight="1" x14ac:dyDescent="0.25">
      <c r="A30" s="51"/>
      <c r="B30" s="91"/>
      <c r="C30" s="92"/>
      <c r="D30" s="92"/>
      <c r="E30" s="93"/>
      <c r="F30" s="91"/>
      <c r="G30" s="92"/>
      <c r="H30" s="92"/>
      <c r="I30" s="93"/>
      <c r="J30" s="91"/>
      <c r="K30" s="92"/>
      <c r="L30" s="92"/>
      <c r="M30" s="93"/>
      <c r="N30" s="91"/>
      <c r="O30" s="92"/>
      <c r="P30" s="92"/>
      <c r="Q30" s="93"/>
      <c r="R30" s="93"/>
      <c r="S30" s="61"/>
    </row>
    <row r="31" spans="1:20" ht="15.75" thickBot="1" x14ac:dyDescent="0.3">
      <c r="A31" s="53" t="s">
        <v>26</v>
      </c>
      <c r="B31" s="50"/>
      <c r="C31" s="50"/>
      <c r="D31" s="50"/>
      <c r="E31" s="53" t="s">
        <v>48</v>
      </c>
      <c r="F31" s="51"/>
      <c r="G31" s="51"/>
      <c r="H31" s="51"/>
      <c r="I31" s="53" t="s">
        <v>48</v>
      </c>
      <c r="J31" s="51"/>
      <c r="K31" s="51"/>
      <c r="L31" s="51"/>
      <c r="M31" s="53" t="s">
        <v>48</v>
      </c>
      <c r="N31" s="51"/>
      <c r="O31" s="51"/>
      <c r="P31" s="51"/>
      <c r="Q31" s="53" t="s">
        <v>48</v>
      </c>
      <c r="R31" s="96" t="s">
        <v>48</v>
      </c>
    </row>
    <row r="32" spans="1:20" x14ac:dyDescent="0.25">
      <c r="A32" s="75" t="s">
        <v>27</v>
      </c>
      <c r="B32" s="56">
        <v>1374</v>
      </c>
      <c r="C32" s="121"/>
      <c r="D32" s="121"/>
      <c r="E32" s="58">
        <f>AVERAGE(B32:D32)</f>
        <v>1374</v>
      </c>
      <c r="F32" s="124"/>
      <c r="G32" s="76"/>
      <c r="H32" s="76"/>
      <c r="I32" s="58" t="e">
        <f>AVERAGE(F32:H32)</f>
        <v>#DIV/0!</v>
      </c>
      <c r="J32" s="435"/>
      <c r="K32" s="441"/>
      <c r="L32" s="441"/>
      <c r="M32" s="442" t="e">
        <f>AVERAGE(J32:L32)</f>
        <v>#DIV/0!</v>
      </c>
      <c r="N32" s="443"/>
      <c r="O32" s="127"/>
      <c r="P32" s="127"/>
      <c r="Q32" s="134" t="e">
        <f>AVERAGE(N32:P32)</f>
        <v>#DIV/0!</v>
      </c>
      <c r="R32" s="60">
        <f>AVERAGE(B32:D32,F32:H32,J32:L32,N32:P32)</f>
        <v>1374</v>
      </c>
    </row>
    <row r="33" spans="1:18" x14ac:dyDescent="0.25">
      <c r="A33" s="79" t="s">
        <v>28</v>
      </c>
      <c r="B33" s="63">
        <v>1428</v>
      </c>
      <c r="C33" s="122"/>
      <c r="D33" s="122"/>
      <c r="E33" s="65">
        <f t="shared" ref="E33:E50" si="12">AVERAGE(B33:D33)</f>
        <v>1428</v>
      </c>
      <c r="F33" s="125"/>
      <c r="G33" s="80"/>
      <c r="H33" s="80"/>
      <c r="I33" s="65" t="e">
        <f t="shared" ref="I33:I50" si="13">AVERAGE(F33:H33)</f>
        <v>#DIV/0!</v>
      </c>
      <c r="J33" s="436"/>
      <c r="K33" s="444"/>
      <c r="L33" s="444"/>
      <c r="M33" s="445" t="e">
        <f t="shared" ref="M33:M50" si="14">AVERAGE(J33:L33)</f>
        <v>#DIV/0!</v>
      </c>
      <c r="N33" s="446"/>
      <c r="O33" s="128"/>
      <c r="P33" s="128"/>
      <c r="Q33" s="135" t="e">
        <f t="shared" ref="Q33:Q50" si="15">AVERAGE(N33:P33)</f>
        <v>#DIV/0!</v>
      </c>
      <c r="R33" s="67">
        <f t="shared" ref="R33:R50" si="16">AVERAGE(B33:D33,F33:H33,J33:L33,N33:P33)</f>
        <v>1428</v>
      </c>
    </row>
    <row r="34" spans="1:18" x14ac:dyDescent="0.25">
      <c r="A34" s="79" t="s">
        <v>29</v>
      </c>
      <c r="B34" s="63">
        <v>13898</v>
      </c>
      <c r="C34" s="122"/>
      <c r="D34" s="122"/>
      <c r="E34" s="65">
        <f t="shared" si="12"/>
        <v>13898</v>
      </c>
      <c r="F34" s="125"/>
      <c r="G34" s="80"/>
      <c r="H34" s="80"/>
      <c r="I34" s="65" t="e">
        <f t="shared" si="13"/>
        <v>#DIV/0!</v>
      </c>
      <c r="J34" s="436"/>
      <c r="K34" s="444"/>
      <c r="L34" s="444"/>
      <c r="M34" s="445" t="e">
        <f t="shared" si="14"/>
        <v>#DIV/0!</v>
      </c>
      <c r="N34" s="446"/>
      <c r="O34" s="128"/>
      <c r="P34" s="128"/>
      <c r="Q34" s="135" t="e">
        <f t="shared" si="15"/>
        <v>#DIV/0!</v>
      </c>
      <c r="R34" s="67">
        <f t="shared" si="16"/>
        <v>13898</v>
      </c>
    </row>
    <row r="35" spans="1:18" x14ac:dyDescent="0.25">
      <c r="A35" s="79" t="s">
        <v>30</v>
      </c>
      <c r="B35" s="63">
        <v>2823</v>
      </c>
      <c r="C35" s="122"/>
      <c r="D35" s="122"/>
      <c r="E35" s="65">
        <f t="shared" si="12"/>
        <v>2823</v>
      </c>
      <c r="F35" s="125"/>
      <c r="G35" s="80"/>
      <c r="H35" s="80"/>
      <c r="I35" s="65" t="e">
        <f t="shared" si="13"/>
        <v>#DIV/0!</v>
      </c>
      <c r="J35" s="436"/>
      <c r="K35" s="444"/>
      <c r="L35" s="444"/>
      <c r="M35" s="445" t="e">
        <f t="shared" si="14"/>
        <v>#DIV/0!</v>
      </c>
      <c r="N35" s="446"/>
      <c r="O35" s="128"/>
      <c r="P35" s="128"/>
      <c r="Q35" s="135" t="e">
        <f t="shared" si="15"/>
        <v>#DIV/0!</v>
      </c>
      <c r="R35" s="67">
        <f t="shared" si="16"/>
        <v>2823</v>
      </c>
    </row>
    <row r="36" spans="1:18" x14ac:dyDescent="0.25">
      <c r="A36" s="79" t="s">
        <v>31</v>
      </c>
      <c r="B36" s="63">
        <v>4022</v>
      </c>
      <c r="C36" s="122"/>
      <c r="D36" s="122"/>
      <c r="E36" s="65">
        <f t="shared" si="12"/>
        <v>4022</v>
      </c>
      <c r="F36" s="125"/>
      <c r="G36" s="80"/>
      <c r="H36" s="80"/>
      <c r="I36" s="65" t="e">
        <f t="shared" si="13"/>
        <v>#DIV/0!</v>
      </c>
      <c r="J36" s="436"/>
      <c r="K36" s="444"/>
      <c r="L36" s="444"/>
      <c r="M36" s="445" t="e">
        <f t="shared" si="14"/>
        <v>#DIV/0!</v>
      </c>
      <c r="N36" s="446"/>
      <c r="O36" s="128"/>
      <c r="P36" s="128"/>
      <c r="Q36" s="135" t="e">
        <f t="shared" si="15"/>
        <v>#DIV/0!</v>
      </c>
      <c r="R36" s="67">
        <f t="shared" si="16"/>
        <v>4022</v>
      </c>
    </row>
    <row r="37" spans="1:18" x14ac:dyDescent="0.25">
      <c r="A37" s="79" t="s">
        <v>32</v>
      </c>
      <c r="B37" s="83">
        <v>68</v>
      </c>
      <c r="C37" s="122"/>
      <c r="D37" s="122"/>
      <c r="E37" s="65">
        <f t="shared" si="12"/>
        <v>68</v>
      </c>
      <c r="F37" s="84"/>
      <c r="G37" s="85"/>
      <c r="H37" s="85"/>
      <c r="I37" s="65" t="e">
        <f t="shared" si="13"/>
        <v>#DIV/0!</v>
      </c>
      <c r="J37" s="130"/>
      <c r="K37" s="444"/>
      <c r="L37" s="444"/>
      <c r="M37" s="445" t="e">
        <f t="shared" si="14"/>
        <v>#DIV/0!</v>
      </c>
      <c r="N37" s="446"/>
      <c r="O37" s="128"/>
      <c r="P37" s="128"/>
      <c r="Q37" s="135" t="e">
        <f t="shared" si="15"/>
        <v>#DIV/0!</v>
      </c>
      <c r="R37" s="67">
        <f t="shared" si="16"/>
        <v>68</v>
      </c>
    </row>
    <row r="38" spans="1:18" x14ac:dyDescent="0.25">
      <c r="A38" s="79" t="s">
        <v>33</v>
      </c>
      <c r="B38" s="83">
        <v>153</v>
      </c>
      <c r="C38" s="122"/>
      <c r="D38" s="122"/>
      <c r="E38" s="65">
        <f t="shared" si="12"/>
        <v>153</v>
      </c>
      <c r="F38" s="84"/>
      <c r="G38" s="85"/>
      <c r="H38" s="85"/>
      <c r="I38" s="65" t="e">
        <f t="shared" si="13"/>
        <v>#DIV/0!</v>
      </c>
      <c r="J38" s="130"/>
      <c r="K38" s="444"/>
      <c r="L38" s="444"/>
      <c r="M38" s="445" t="e">
        <f t="shared" si="14"/>
        <v>#DIV/0!</v>
      </c>
      <c r="N38" s="446"/>
      <c r="O38" s="128"/>
      <c r="P38" s="128"/>
      <c r="Q38" s="135" t="e">
        <f t="shared" si="15"/>
        <v>#DIV/0!</v>
      </c>
      <c r="R38" s="67">
        <f t="shared" si="16"/>
        <v>153</v>
      </c>
    </row>
    <row r="39" spans="1:18" x14ac:dyDescent="0.25">
      <c r="A39" s="79" t="s">
        <v>34</v>
      </c>
      <c r="B39" s="63">
        <v>1243</v>
      </c>
      <c r="C39" s="122"/>
      <c r="D39" s="122"/>
      <c r="E39" s="65">
        <f t="shared" si="12"/>
        <v>1243</v>
      </c>
      <c r="F39" s="125"/>
      <c r="G39" s="80"/>
      <c r="H39" s="80"/>
      <c r="I39" s="65" t="e">
        <f t="shared" si="13"/>
        <v>#DIV/0!</v>
      </c>
      <c r="J39" s="436"/>
      <c r="K39" s="444"/>
      <c r="L39" s="444"/>
      <c r="M39" s="445" t="e">
        <f t="shared" si="14"/>
        <v>#DIV/0!</v>
      </c>
      <c r="N39" s="446"/>
      <c r="O39" s="128"/>
      <c r="P39" s="128"/>
      <c r="Q39" s="135" t="e">
        <f t="shared" si="15"/>
        <v>#DIV/0!</v>
      </c>
      <c r="R39" s="67">
        <f t="shared" si="16"/>
        <v>1243</v>
      </c>
    </row>
    <row r="40" spans="1:18" x14ac:dyDescent="0.25">
      <c r="A40" s="79" t="s">
        <v>35</v>
      </c>
      <c r="B40" s="83">
        <v>493</v>
      </c>
      <c r="C40" s="122"/>
      <c r="D40" s="122"/>
      <c r="E40" s="65">
        <f t="shared" si="12"/>
        <v>493</v>
      </c>
      <c r="F40" s="84"/>
      <c r="G40" s="85"/>
      <c r="H40" s="85"/>
      <c r="I40" s="65" t="e">
        <f t="shared" si="13"/>
        <v>#DIV/0!</v>
      </c>
      <c r="J40" s="130"/>
      <c r="K40" s="444"/>
      <c r="L40" s="444"/>
      <c r="M40" s="445" t="e">
        <f t="shared" si="14"/>
        <v>#DIV/0!</v>
      </c>
      <c r="N40" s="446"/>
      <c r="O40" s="128"/>
      <c r="P40" s="128"/>
      <c r="Q40" s="135" t="e">
        <f t="shared" si="15"/>
        <v>#DIV/0!</v>
      </c>
      <c r="R40" s="67">
        <f t="shared" si="16"/>
        <v>493</v>
      </c>
    </row>
    <row r="41" spans="1:18" x14ac:dyDescent="0.25">
      <c r="A41" s="79" t="s">
        <v>36</v>
      </c>
      <c r="B41" s="83">
        <v>458</v>
      </c>
      <c r="C41" s="122"/>
      <c r="D41" s="122"/>
      <c r="E41" s="65">
        <f t="shared" si="12"/>
        <v>458</v>
      </c>
      <c r="F41" s="84"/>
      <c r="G41" s="85"/>
      <c r="H41" s="85"/>
      <c r="I41" s="65" t="e">
        <f t="shared" si="13"/>
        <v>#DIV/0!</v>
      </c>
      <c r="J41" s="130"/>
      <c r="K41" s="444"/>
      <c r="L41" s="444"/>
      <c r="M41" s="445" t="e">
        <f t="shared" si="14"/>
        <v>#DIV/0!</v>
      </c>
      <c r="N41" s="446"/>
      <c r="O41" s="128"/>
      <c r="P41" s="128"/>
      <c r="Q41" s="135" t="e">
        <f t="shared" si="15"/>
        <v>#DIV/0!</v>
      </c>
      <c r="R41" s="67">
        <f t="shared" si="16"/>
        <v>458</v>
      </c>
    </row>
    <row r="42" spans="1:18" x14ac:dyDescent="0.25">
      <c r="A42" s="79" t="s">
        <v>37</v>
      </c>
      <c r="B42" s="63">
        <v>2975</v>
      </c>
      <c r="C42" s="122"/>
      <c r="D42" s="122"/>
      <c r="E42" s="65">
        <f t="shared" si="12"/>
        <v>2975</v>
      </c>
      <c r="F42" s="125"/>
      <c r="G42" s="80"/>
      <c r="H42" s="80"/>
      <c r="I42" s="65" t="e">
        <f t="shared" si="13"/>
        <v>#DIV/0!</v>
      </c>
      <c r="J42" s="436"/>
      <c r="K42" s="444"/>
      <c r="L42" s="444"/>
      <c r="M42" s="445" t="e">
        <f t="shared" si="14"/>
        <v>#DIV/0!</v>
      </c>
      <c r="N42" s="446"/>
      <c r="O42" s="128"/>
      <c r="P42" s="128"/>
      <c r="Q42" s="135" t="e">
        <f t="shared" si="15"/>
        <v>#DIV/0!</v>
      </c>
      <c r="R42" s="67">
        <f t="shared" si="16"/>
        <v>2975</v>
      </c>
    </row>
    <row r="43" spans="1:18" x14ac:dyDescent="0.25">
      <c r="A43" s="79" t="s">
        <v>38</v>
      </c>
      <c r="B43" s="83">
        <v>247</v>
      </c>
      <c r="C43" s="122"/>
      <c r="D43" s="122"/>
      <c r="E43" s="65">
        <f t="shared" si="12"/>
        <v>247</v>
      </c>
      <c r="F43" s="84"/>
      <c r="G43" s="85"/>
      <c r="H43" s="85"/>
      <c r="I43" s="65" t="e">
        <f t="shared" si="13"/>
        <v>#DIV/0!</v>
      </c>
      <c r="J43" s="130"/>
      <c r="K43" s="444"/>
      <c r="L43" s="444"/>
      <c r="M43" s="445" t="e">
        <f t="shared" si="14"/>
        <v>#DIV/0!</v>
      </c>
      <c r="N43" s="446"/>
      <c r="O43" s="128"/>
      <c r="P43" s="128"/>
      <c r="Q43" s="135" t="e">
        <f t="shared" si="15"/>
        <v>#DIV/0!</v>
      </c>
      <c r="R43" s="67">
        <f t="shared" si="16"/>
        <v>247</v>
      </c>
    </row>
    <row r="44" spans="1:18" x14ac:dyDescent="0.25">
      <c r="A44" s="79" t="s">
        <v>39</v>
      </c>
      <c r="B44" s="63">
        <v>2010</v>
      </c>
      <c r="C44" s="122"/>
      <c r="D44" s="122"/>
      <c r="E44" s="65">
        <f t="shared" si="12"/>
        <v>2010</v>
      </c>
      <c r="F44" s="125"/>
      <c r="G44" s="80"/>
      <c r="H44" s="80"/>
      <c r="I44" s="65" t="e">
        <f t="shared" si="13"/>
        <v>#DIV/0!</v>
      </c>
      <c r="J44" s="436"/>
      <c r="K44" s="444"/>
      <c r="L44" s="444"/>
      <c r="M44" s="445" t="e">
        <f t="shared" si="14"/>
        <v>#DIV/0!</v>
      </c>
      <c r="N44" s="446"/>
      <c r="O44" s="128"/>
      <c r="P44" s="128"/>
      <c r="Q44" s="135" t="e">
        <f t="shared" si="15"/>
        <v>#DIV/0!</v>
      </c>
      <c r="R44" s="67">
        <f t="shared" si="16"/>
        <v>2010</v>
      </c>
    </row>
    <row r="45" spans="1:18" x14ac:dyDescent="0.25">
      <c r="A45" s="79" t="s">
        <v>40</v>
      </c>
      <c r="B45" s="83">
        <v>321</v>
      </c>
      <c r="C45" s="122"/>
      <c r="D45" s="122"/>
      <c r="E45" s="65">
        <f t="shared" si="12"/>
        <v>321</v>
      </c>
      <c r="F45" s="84"/>
      <c r="G45" s="85"/>
      <c r="H45" s="85"/>
      <c r="I45" s="65" t="e">
        <f t="shared" si="13"/>
        <v>#DIV/0!</v>
      </c>
      <c r="J45" s="130"/>
      <c r="K45" s="444"/>
      <c r="L45" s="444"/>
      <c r="M45" s="445" t="e">
        <f t="shared" si="14"/>
        <v>#DIV/0!</v>
      </c>
      <c r="N45" s="446"/>
      <c r="O45" s="128"/>
      <c r="P45" s="128"/>
      <c r="Q45" s="135" t="e">
        <f t="shared" si="15"/>
        <v>#DIV/0!</v>
      </c>
      <c r="R45" s="67">
        <f t="shared" si="16"/>
        <v>321</v>
      </c>
    </row>
    <row r="46" spans="1:18" x14ac:dyDescent="0.25">
      <c r="A46" s="79" t="s">
        <v>41</v>
      </c>
      <c r="B46" s="83">
        <v>314</v>
      </c>
      <c r="C46" s="122"/>
      <c r="D46" s="122"/>
      <c r="E46" s="65">
        <f t="shared" si="12"/>
        <v>314</v>
      </c>
      <c r="F46" s="84"/>
      <c r="G46" s="85"/>
      <c r="H46" s="85"/>
      <c r="I46" s="65" t="e">
        <f t="shared" si="13"/>
        <v>#DIV/0!</v>
      </c>
      <c r="J46" s="130"/>
      <c r="K46" s="444"/>
      <c r="L46" s="444"/>
      <c r="M46" s="445" t="e">
        <f t="shared" si="14"/>
        <v>#DIV/0!</v>
      </c>
      <c r="N46" s="446"/>
      <c r="O46" s="128"/>
      <c r="P46" s="128"/>
      <c r="Q46" s="135" t="e">
        <f t="shared" si="15"/>
        <v>#DIV/0!</v>
      </c>
      <c r="R46" s="67">
        <f t="shared" si="16"/>
        <v>314</v>
      </c>
    </row>
    <row r="47" spans="1:18" x14ac:dyDescent="0.25">
      <c r="A47" s="79" t="s">
        <v>42</v>
      </c>
      <c r="B47" s="63">
        <v>10586</v>
      </c>
      <c r="C47" s="122"/>
      <c r="D47" s="122"/>
      <c r="E47" s="65">
        <f t="shared" si="12"/>
        <v>10586</v>
      </c>
      <c r="F47" s="125"/>
      <c r="G47" s="80"/>
      <c r="H47" s="80"/>
      <c r="I47" s="65" t="e">
        <f t="shared" si="13"/>
        <v>#DIV/0!</v>
      </c>
      <c r="J47" s="436"/>
      <c r="K47" s="444"/>
      <c r="L47" s="444"/>
      <c r="M47" s="445" t="e">
        <f t="shared" si="14"/>
        <v>#DIV/0!</v>
      </c>
      <c r="N47" s="446"/>
      <c r="O47" s="128"/>
      <c r="P47" s="128"/>
      <c r="Q47" s="135" t="e">
        <f t="shared" si="15"/>
        <v>#DIV/0!</v>
      </c>
      <c r="R47" s="67">
        <f t="shared" si="16"/>
        <v>10586</v>
      </c>
    </row>
    <row r="48" spans="1:18" x14ac:dyDescent="0.25">
      <c r="A48" s="79" t="s">
        <v>43</v>
      </c>
      <c r="B48" s="63">
        <v>994</v>
      </c>
      <c r="C48" s="122"/>
      <c r="D48" s="122"/>
      <c r="E48" s="65">
        <f t="shared" si="12"/>
        <v>994</v>
      </c>
      <c r="F48" s="125"/>
      <c r="G48" s="80"/>
      <c r="H48" s="80"/>
      <c r="I48" s="65" t="e">
        <f t="shared" si="13"/>
        <v>#DIV/0!</v>
      </c>
      <c r="J48" s="436"/>
      <c r="K48" s="444"/>
      <c r="L48" s="444"/>
      <c r="M48" s="445" t="e">
        <f t="shared" si="14"/>
        <v>#DIV/0!</v>
      </c>
      <c r="N48" s="446"/>
      <c r="O48" s="128"/>
      <c r="P48" s="128"/>
      <c r="Q48" s="135" t="e">
        <f t="shared" si="15"/>
        <v>#DIV/0!</v>
      </c>
      <c r="R48" s="67">
        <f t="shared" si="16"/>
        <v>994</v>
      </c>
    </row>
    <row r="49" spans="1:18" x14ac:dyDescent="0.25">
      <c r="A49" s="79" t="s">
        <v>44</v>
      </c>
      <c r="B49" s="83">
        <v>88</v>
      </c>
      <c r="C49" s="122"/>
      <c r="D49" s="122"/>
      <c r="E49" s="65">
        <f t="shared" si="12"/>
        <v>88</v>
      </c>
      <c r="F49" s="84"/>
      <c r="G49" s="85"/>
      <c r="H49" s="85"/>
      <c r="I49" s="65" t="e">
        <f t="shared" si="13"/>
        <v>#DIV/0!</v>
      </c>
      <c r="J49" s="130"/>
      <c r="K49" s="444"/>
      <c r="L49" s="444"/>
      <c r="M49" s="445" t="e">
        <f t="shared" si="14"/>
        <v>#DIV/0!</v>
      </c>
      <c r="N49" s="446"/>
      <c r="O49" s="128"/>
      <c r="P49" s="128"/>
      <c r="Q49" s="135" t="e">
        <f t="shared" si="15"/>
        <v>#DIV/0!</v>
      </c>
      <c r="R49" s="67">
        <f t="shared" si="16"/>
        <v>88</v>
      </c>
    </row>
    <row r="50" spans="1:18" ht="15.75" thickBot="1" x14ac:dyDescent="0.3">
      <c r="A50" s="86" t="s">
        <v>45</v>
      </c>
      <c r="B50" s="87">
        <f>SUM(B32:B49)</f>
        <v>43495</v>
      </c>
      <c r="C50" s="88">
        <f t="shared" ref="C50:P50" si="17">SUM(C32:C49)</f>
        <v>0</v>
      </c>
      <c r="D50" s="88">
        <f t="shared" si="17"/>
        <v>0</v>
      </c>
      <c r="E50" s="71">
        <f t="shared" si="12"/>
        <v>14498.333333333334</v>
      </c>
      <c r="F50" s="89">
        <f t="shared" si="17"/>
        <v>0</v>
      </c>
      <c r="G50" s="88">
        <f>SUM(G32:G49)</f>
        <v>0</v>
      </c>
      <c r="H50" s="88">
        <f t="shared" si="17"/>
        <v>0</v>
      </c>
      <c r="I50" s="71">
        <f t="shared" si="13"/>
        <v>0</v>
      </c>
      <c r="J50" s="89">
        <f t="shared" si="17"/>
        <v>0</v>
      </c>
      <c r="K50" s="88">
        <f t="shared" si="17"/>
        <v>0</v>
      </c>
      <c r="L50" s="88">
        <f t="shared" si="17"/>
        <v>0</v>
      </c>
      <c r="M50" s="71">
        <f t="shared" si="14"/>
        <v>0</v>
      </c>
      <c r="N50" s="89">
        <f t="shared" si="17"/>
        <v>0</v>
      </c>
      <c r="O50" s="88">
        <f t="shared" si="17"/>
        <v>0</v>
      </c>
      <c r="P50" s="88">
        <f t="shared" si="17"/>
        <v>0</v>
      </c>
      <c r="Q50" s="90">
        <f t="shared" si="15"/>
        <v>0</v>
      </c>
      <c r="R50" s="73">
        <f t="shared" si="16"/>
        <v>3624.5833333333335</v>
      </c>
    </row>
  </sheetData>
  <mergeCells count="6">
    <mergeCell ref="B1:R1"/>
    <mergeCell ref="A19:A20"/>
    <mergeCell ref="B19:E19"/>
    <mergeCell ref="F19:I19"/>
    <mergeCell ref="J19:M19"/>
    <mergeCell ref="N19:Q19"/>
  </mergeCells>
  <pageMargins left="0.25" right="0.25" top="0.75" bottom="0.75" header="0.3" footer="0.3"/>
  <pageSetup paperSize="5" scale="54" fitToHeight="0" orientation="landscape" r:id="rId1"/>
  <rowBreaks count="1" manualBreakCount="1">
    <brk id="22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>
      <pane xSplit="1" topLeftCell="B1" activePane="topRight" state="frozen"/>
      <selection pane="topRight" activeCell="B8" sqref="B8"/>
    </sheetView>
  </sheetViews>
  <sheetFormatPr defaultRowHeight="15" x14ac:dyDescent="0.25"/>
  <cols>
    <col min="1" max="1" width="40.28515625" style="1" bestFit="1" customWidth="1"/>
    <col min="2" max="2" width="13.7109375" style="1" bestFit="1" customWidth="1"/>
    <col min="3" max="3" width="14.28515625" style="1" customWidth="1"/>
    <col min="4" max="6" width="13.7109375" style="1" bestFit="1" customWidth="1"/>
    <col min="7" max="7" width="12.42578125" style="1" bestFit="1" customWidth="1"/>
    <col min="8" max="8" width="14.85546875" style="1" customWidth="1"/>
    <col min="9" max="10" width="13.7109375" style="1" bestFit="1" customWidth="1"/>
    <col min="11" max="11" width="12.42578125" style="1" bestFit="1" customWidth="1"/>
    <col min="12" max="12" width="16.42578125" style="1" customWidth="1"/>
    <col min="13" max="13" width="13.7109375" style="1" bestFit="1" customWidth="1"/>
    <col min="14" max="14" width="13.28515625" style="1" customWidth="1"/>
    <col min="15" max="15" width="14.42578125" style="1" customWidth="1"/>
    <col min="16" max="16" width="15.28515625" style="1" customWidth="1"/>
    <col min="17" max="17" width="14.5703125" style="1" bestFit="1" customWidth="1"/>
    <col min="18" max="18" width="15.5703125" style="1" customWidth="1"/>
    <col min="19" max="19" width="16.28515625" style="1" customWidth="1"/>
    <col min="20" max="20" width="15.7109375" style="1" customWidth="1"/>
    <col min="21" max="16384" width="9.140625" style="1"/>
  </cols>
  <sheetData>
    <row r="1" spans="1:20" ht="23.25" customHeight="1" thickBot="1" x14ac:dyDescent="0.4">
      <c r="A1" s="133"/>
      <c r="B1" s="564" t="s">
        <v>125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</row>
    <row r="2" spans="1:20" s="7" customFormat="1" ht="69.75" thickBot="1" x14ac:dyDescent="0.3">
      <c r="A2" s="3"/>
      <c r="B2" s="100" t="s">
        <v>90</v>
      </c>
      <c r="C2" s="100" t="s">
        <v>91</v>
      </c>
      <c r="D2" s="100" t="s">
        <v>92</v>
      </c>
      <c r="E2" s="94" t="s">
        <v>1</v>
      </c>
      <c r="F2" s="100" t="s">
        <v>93</v>
      </c>
      <c r="G2" s="100" t="s">
        <v>94</v>
      </c>
      <c r="H2" s="100" t="s">
        <v>95</v>
      </c>
      <c r="I2" s="94" t="s">
        <v>2</v>
      </c>
      <c r="J2" s="100" t="s">
        <v>96</v>
      </c>
      <c r="K2" s="100" t="s">
        <v>97</v>
      </c>
      <c r="L2" s="100" t="s">
        <v>98</v>
      </c>
      <c r="M2" s="94" t="s">
        <v>3</v>
      </c>
      <c r="N2" s="100" t="s">
        <v>99</v>
      </c>
      <c r="O2" s="100" t="s">
        <v>100</v>
      </c>
      <c r="P2" s="100" t="s">
        <v>101</v>
      </c>
      <c r="Q2" s="94" t="s">
        <v>4</v>
      </c>
      <c r="R2" s="95" t="s">
        <v>5</v>
      </c>
      <c r="S2" s="6"/>
    </row>
    <row r="3" spans="1:20" s="7" customFormat="1" ht="16.5" thickBot="1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/>
    </row>
    <row r="4" spans="1:20" s="7" customFormat="1" ht="15.75" x14ac:dyDescent="0.25">
      <c r="A4" s="8" t="s">
        <v>6</v>
      </c>
      <c r="B4" s="119">
        <v>17140</v>
      </c>
      <c r="C4" s="10">
        <v>16620</v>
      </c>
      <c r="D4" s="10">
        <v>15160</v>
      </c>
      <c r="E4" s="11">
        <f>SUM(B4:D4)</f>
        <v>48920</v>
      </c>
      <c r="F4" s="119">
        <v>15700</v>
      </c>
      <c r="G4" s="10">
        <v>16620</v>
      </c>
      <c r="H4" s="10">
        <v>14700</v>
      </c>
      <c r="I4" s="11">
        <f>SUM(F4:H4)</f>
        <v>47020</v>
      </c>
      <c r="J4" s="119">
        <v>14520</v>
      </c>
      <c r="K4" s="10">
        <v>14380</v>
      </c>
      <c r="L4" s="10">
        <v>18480</v>
      </c>
      <c r="M4" s="11">
        <f>SUM(J4:L4)</f>
        <v>47380</v>
      </c>
      <c r="N4" s="119">
        <v>17200</v>
      </c>
      <c r="O4" s="10">
        <v>18780</v>
      </c>
      <c r="P4" s="10">
        <v>20320</v>
      </c>
      <c r="Q4" s="11">
        <f>SUM(N4:P4)</f>
        <v>56300</v>
      </c>
      <c r="R4" s="12">
        <f>SUM(B4:D4,F4:H4,J4:L4,N4:P4)</f>
        <v>199620</v>
      </c>
      <c r="S4" s="13"/>
    </row>
    <row r="5" spans="1:20" s="7" customFormat="1" ht="15.75" x14ac:dyDescent="0.25">
      <c r="A5" s="14" t="s">
        <v>7</v>
      </c>
      <c r="B5" s="120">
        <v>69600</v>
      </c>
      <c r="C5" s="16">
        <v>101320</v>
      </c>
      <c r="D5" s="16">
        <v>59620</v>
      </c>
      <c r="E5" s="17">
        <f t="shared" ref="E5:E11" si="0">SUM(B5:D5)</f>
        <v>230540</v>
      </c>
      <c r="F5" s="120">
        <v>49420</v>
      </c>
      <c r="G5" s="16">
        <v>40940</v>
      </c>
      <c r="H5" s="16">
        <v>33860</v>
      </c>
      <c r="I5" s="17">
        <f t="shared" ref="I5:I11" si="1">SUM(F5:H5)</f>
        <v>124220</v>
      </c>
      <c r="J5" s="120">
        <v>41460</v>
      </c>
      <c r="K5" s="16">
        <v>41120</v>
      </c>
      <c r="L5" s="16">
        <v>52440</v>
      </c>
      <c r="M5" s="17">
        <f t="shared" ref="M5:M11" si="2">SUM(J5:L5)</f>
        <v>135020</v>
      </c>
      <c r="N5" s="120">
        <v>53220</v>
      </c>
      <c r="O5" s="16">
        <v>59660</v>
      </c>
      <c r="P5" s="16">
        <v>68700</v>
      </c>
      <c r="Q5" s="17">
        <f t="shared" ref="Q5:Q11" si="3">SUM(N5:P5)</f>
        <v>181580</v>
      </c>
      <c r="R5" s="18">
        <f t="shared" ref="R5:R11" si="4">SUM(B5:D5,F5:H5,J5:L5,N5:P5)</f>
        <v>671360</v>
      </c>
      <c r="S5" s="13"/>
    </row>
    <row r="6" spans="1:20" s="7" customFormat="1" ht="15.75" x14ac:dyDescent="0.25">
      <c r="A6" s="14" t="s">
        <v>8</v>
      </c>
      <c r="B6" s="120">
        <v>20</v>
      </c>
      <c r="C6" s="16">
        <v>15</v>
      </c>
      <c r="D6" s="16">
        <v>35</v>
      </c>
      <c r="E6" s="17">
        <f t="shared" si="0"/>
        <v>70</v>
      </c>
      <c r="F6" s="120">
        <v>25</v>
      </c>
      <c r="G6" s="16">
        <v>20</v>
      </c>
      <c r="H6" s="16">
        <v>45</v>
      </c>
      <c r="I6" s="17">
        <f t="shared" si="1"/>
        <v>90</v>
      </c>
      <c r="J6" s="120">
        <v>60</v>
      </c>
      <c r="K6" s="16">
        <v>40</v>
      </c>
      <c r="L6" s="16">
        <v>95</v>
      </c>
      <c r="M6" s="17">
        <f t="shared" si="2"/>
        <v>195</v>
      </c>
      <c r="N6" s="120">
        <v>80</v>
      </c>
      <c r="O6" s="16">
        <v>110</v>
      </c>
      <c r="P6" s="16">
        <v>150</v>
      </c>
      <c r="Q6" s="17">
        <f t="shared" si="3"/>
        <v>340</v>
      </c>
      <c r="R6" s="18">
        <f t="shared" si="4"/>
        <v>695</v>
      </c>
      <c r="S6" s="13"/>
    </row>
    <row r="7" spans="1:20" s="7" customFormat="1" ht="15.75" x14ac:dyDescent="0.25">
      <c r="A7" s="14" t="s">
        <v>9</v>
      </c>
      <c r="B7" s="120">
        <v>6608</v>
      </c>
      <c r="C7" s="16">
        <v>5494.5</v>
      </c>
      <c r="D7" s="16">
        <v>6503.25</v>
      </c>
      <c r="E7" s="17">
        <f t="shared" si="0"/>
        <v>18605.75</v>
      </c>
      <c r="F7" s="120">
        <v>5634.75</v>
      </c>
      <c r="G7" s="16">
        <v>5552.25</v>
      </c>
      <c r="H7" s="16">
        <v>6847.5</v>
      </c>
      <c r="I7" s="17">
        <f t="shared" si="1"/>
        <v>18034.5</v>
      </c>
      <c r="J7" s="120">
        <v>6187.5</v>
      </c>
      <c r="K7" s="16">
        <v>4752</v>
      </c>
      <c r="L7" s="16">
        <v>7639.5</v>
      </c>
      <c r="M7" s="17">
        <f t="shared" si="2"/>
        <v>18579</v>
      </c>
      <c r="N7" s="120">
        <v>6550.5</v>
      </c>
      <c r="O7" s="16">
        <v>6220.5</v>
      </c>
      <c r="P7" s="16">
        <v>8043.75</v>
      </c>
      <c r="Q7" s="17">
        <f t="shared" si="3"/>
        <v>20814.75</v>
      </c>
      <c r="R7" s="18">
        <f t="shared" si="4"/>
        <v>76034</v>
      </c>
      <c r="S7" s="13"/>
    </row>
    <row r="8" spans="1:20" s="7" customFormat="1" ht="15.75" x14ac:dyDescent="0.25">
      <c r="A8" s="14" t="s">
        <v>10</v>
      </c>
      <c r="B8" s="120">
        <v>16220</v>
      </c>
      <c r="C8" s="16">
        <v>13290</v>
      </c>
      <c r="D8" s="16">
        <v>15889.5</v>
      </c>
      <c r="E8" s="17">
        <f t="shared" si="0"/>
        <v>45399.5</v>
      </c>
      <c r="F8" s="120">
        <v>13680</v>
      </c>
      <c r="G8" s="16">
        <v>11960</v>
      </c>
      <c r="H8" s="16">
        <v>16920</v>
      </c>
      <c r="I8" s="17">
        <f t="shared" si="1"/>
        <v>42560</v>
      </c>
      <c r="J8" s="120">
        <v>15140</v>
      </c>
      <c r="K8" s="16">
        <v>11680</v>
      </c>
      <c r="L8" s="16">
        <v>19060</v>
      </c>
      <c r="M8" s="17">
        <f t="shared" si="2"/>
        <v>45880</v>
      </c>
      <c r="N8" s="120">
        <v>16200</v>
      </c>
      <c r="O8" s="16">
        <v>15420</v>
      </c>
      <c r="P8" s="16">
        <v>19760</v>
      </c>
      <c r="Q8" s="17">
        <f t="shared" si="3"/>
        <v>51380</v>
      </c>
      <c r="R8" s="18">
        <f t="shared" si="4"/>
        <v>185219.5</v>
      </c>
      <c r="S8" s="13"/>
    </row>
    <row r="9" spans="1:20" s="7" customFormat="1" ht="15.75" x14ac:dyDescent="0.25">
      <c r="A9" s="14" t="s">
        <v>11</v>
      </c>
      <c r="B9" s="120">
        <v>105</v>
      </c>
      <c r="C9" s="16">
        <v>295</v>
      </c>
      <c r="D9" s="16">
        <v>210</v>
      </c>
      <c r="E9" s="17">
        <f t="shared" si="0"/>
        <v>610</v>
      </c>
      <c r="F9" s="120">
        <v>70</v>
      </c>
      <c r="G9" s="16">
        <v>50</v>
      </c>
      <c r="H9" s="16">
        <v>35</v>
      </c>
      <c r="I9" s="17">
        <f t="shared" si="1"/>
        <v>155</v>
      </c>
      <c r="J9" s="120">
        <v>70</v>
      </c>
      <c r="K9" s="16">
        <v>105</v>
      </c>
      <c r="L9" s="16">
        <v>140</v>
      </c>
      <c r="M9" s="17">
        <f t="shared" si="2"/>
        <v>315</v>
      </c>
      <c r="N9" s="120">
        <v>140</v>
      </c>
      <c r="O9" s="16">
        <v>105</v>
      </c>
      <c r="P9" s="16">
        <v>105</v>
      </c>
      <c r="Q9" s="17">
        <f t="shared" si="3"/>
        <v>350</v>
      </c>
      <c r="R9" s="18">
        <f t="shared" si="4"/>
        <v>1430</v>
      </c>
      <c r="S9" s="13"/>
    </row>
    <row r="10" spans="1:20" s="7" customFormat="1" ht="15.75" x14ac:dyDescent="0.25">
      <c r="A10" s="14" t="s">
        <v>12</v>
      </c>
      <c r="B10" s="120">
        <v>8</v>
      </c>
      <c r="C10" s="16">
        <v>4</v>
      </c>
      <c r="D10" s="16">
        <v>16</v>
      </c>
      <c r="E10" s="17">
        <f t="shared" si="0"/>
        <v>28</v>
      </c>
      <c r="F10" s="120">
        <v>8</v>
      </c>
      <c r="G10" s="16">
        <v>16</v>
      </c>
      <c r="H10" s="16">
        <v>12</v>
      </c>
      <c r="I10" s="17">
        <f t="shared" si="1"/>
        <v>36</v>
      </c>
      <c r="J10" s="120">
        <v>6</v>
      </c>
      <c r="K10" s="16">
        <v>6</v>
      </c>
      <c r="L10" s="16">
        <v>8</v>
      </c>
      <c r="M10" s="17">
        <f t="shared" si="2"/>
        <v>20</v>
      </c>
      <c r="N10" s="120">
        <v>10</v>
      </c>
      <c r="O10" s="16">
        <v>8</v>
      </c>
      <c r="P10" s="16">
        <v>14</v>
      </c>
      <c r="Q10" s="17">
        <f t="shared" si="3"/>
        <v>32</v>
      </c>
      <c r="R10" s="18">
        <f t="shared" si="4"/>
        <v>116</v>
      </c>
      <c r="S10" s="13"/>
    </row>
    <row r="11" spans="1:20" s="7" customFormat="1" ht="15.75" x14ac:dyDescent="0.25">
      <c r="A11" s="14" t="s">
        <v>13</v>
      </c>
      <c r="B11" s="120">
        <v>7300</v>
      </c>
      <c r="C11" s="16">
        <v>8875</v>
      </c>
      <c r="D11" s="16">
        <v>10300</v>
      </c>
      <c r="E11" s="17">
        <f t="shared" si="0"/>
        <v>26475</v>
      </c>
      <c r="F11" s="120">
        <v>9725</v>
      </c>
      <c r="G11" s="16">
        <v>8405</v>
      </c>
      <c r="H11" s="16">
        <v>4775</v>
      </c>
      <c r="I11" s="17">
        <f t="shared" si="1"/>
        <v>22905</v>
      </c>
      <c r="J11" s="120">
        <v>4175</v>
      </c>
      <c r="K11" s="16">
        <v>5450</v>
      </c>
      <c r="L11" s="16">
        <v>7575</v>
      </c>
      <c r="M11" s="17">
        <f t="shared" si="2"/>
        <v>17200</v>
      </c>
      <c r="N11" s="120">
        <v>8000</v>
      </c>
      <c r="O11" s="16">
        <v>8100</v>
      </c>
      <c r="P11" s="16">
        <v>7985</v>
      </c>
      <c r="Q11" s="17">
        <f t="shared" si="3"/>
        <v>24085</v>
      </c>
      <c r="R11" s="18">
        <f t="shared" si="4"/>
        <v>90665</v>
      </c>
      <c r="S11" s="13"/>
    </row>
    <row r="12" spans="1:20" s="7" customFormat="1" ht="16.5" thickBot="1" x14ac:dyDescent="0.3">
      <c r="A12" s="19" t="s">
        <v>14</v>
      </c>
      <c r="B12" s="20">
        <f t="shared" ref="B12:R12" si="5">SUM(B4:B11)</f>
        <v>117001</v>
      </c>
      <c r="C12" s="21">
        <f t="shared" si="5"/>
        <v>145913.5</v>
      </c>
      <c r="D12" s="21">
        <f t="shared" si="5"/>
        <v>107733.75</v>
      </c>
      <c r="E12" s="22">
        <f t="shared" si="5"/>
        <v>370648.25</v>
      </c>
      <c r="F12" s="20">
        <f t="shared" si="5"/>
        <v>94262.75</v>
      </c>
      <c r="G12" s="21">
        <f t="shared" si="5"/>
        <v>83563.25</v>
      </c>
      <c r="H12" s="21">
        <f t="shared" si="5"/>
        <v>77194.5</v>
      </c>
      <c r="I12" s="22">
        <f t="shared" si="5"/>
        <v>255020.5</v>
      </c>
      <c r="J12" s="20">
        <f t="shared" si="5"/>
        <v>81618.5</v>
      </c>
      <c r="K12" s="21">
        <f t="shared" si="5"/>
        <v>77533</v>
      </c>
      <c r="L12" s="21">
        <f t="shared" si="5"/>
        <v>105437.5</v>
      </c>
      <c r="M12" s="22">
        <f t="shared" si="5"/>
        <v>264589</v>
      </c>
      <c r="N12" s="20">
        <f t="shared" si="5"/>
        <v>101400.5</v>
      </c>
      <c r="O12" s="21">
        <f t="shared" si="5"/>
        <v>108403.5</v>
      </c>
      <c r="P12" s="21">
        <f t="shared" si="5"/>
        <v>125077.75</v>
      </c>
      <c r="Q12" s="22">
        <f t="shared" si="5"/>
        <v>334881.75</v>
      </c>
      <c r="R12" s="23">
        <f t="shared" si="5"/>
        <v>1225139.5</v>
      </c>
      <c r="S12" s="13"/>
    </row>
    <row r="13" spans="1:20" s="7" customFormat="1" ht="15.75" x14ac:dyDescent="0.25">
      <c r="A13" s="24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13"/>
      <c r="S13" s="27"/>
      <c r="T13" s="27"/>
    </row>
    <row r="14" spans="1:20" s="7" customFormat="1" ht="16.5" thickBot="1" x14ac:dyDescent="0.3">
      <c r="A14" s="28" t="s">
        <v>15</v>
      </c>
      <c r="B14" s="3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13"/>
      <c r="S14" s="27"/>
      <c r="T14" s="27"/>
    </row>
    <row r="15" spans="1:20" s="7" customFormat="1" ht="15.75" x14ac:dyDescent="0.25">
      <c r="A15" s="30" t="s">
        <v>16</v>
      </c>
      <c r="B15" s="119">
        <v>14362.400500000002</v>
      </c>
      <c r="C15" s="10">
        <v>13779.491000000002</v>
      </c>
      <c r="D15" s="10">
        <v>19003.088000000003</v>
      </c>
      <c r="E15" s="11">
        <f>SUM(B15:D15)</f>
        <v>47144.979500000009</v>
      </c>
      <c r="F15" s="119">
        <v>17796.689999999999</v>
      </c>
      <c r="G15" s="10">
        <v>13239.33</v>
      </c>
      <c r="H15" s="10">
        <v>5216.8999999999996</v>
      </c>
      <c r="I15" s="11">
        <f>SUM(F15:H15)</f>
        <v>36252.92</v>
      </c>
      <c r="J15" s="119">
        <v>12122.023000000001</v>
      </c>
      <c r="K15" s="10">
        <v>11779.447499999998</v>
      </c>
      <c r="L15" s="10">
        <v>12122.043500000002</v>
      </c>
      <c r="M15" s="11">
        <f>SUM(J15:L15)</f>
        <v>36023.514000000003</v>
      </c>
      <c r="N15" s="119">
        <v>12263.843500000001</v>
      </c>
      <c r="O15" s="10"/>
      <c r="P15" s="10"/>
      <c r="Q15" s="11">
        <f>SUM(N15:P15)</f>
        <v>12263.843500000001</v>
      </c>
      <c r="R15" s="12">
        <f>SUM(B15:D15,F15:H15,J15:L15,N15:P15)</f>
        <v>131685.25699999998</v>
      </c>
      <c r="S15" s="27"/>
    </row>
    <row r="16" spans="1:20" s="7" customFormat="1" ht="15.75" x14ac:dyDescent="0.25">
      <c r="A16" s="31" t="s">
        <v>17</v>
      </c>
      <c r="B16" s="120">
        <v>0</v>
      </c>
      <c r="C16" s="16">
        <v>0</v>
      </c>
      <c r="D16" s="16">
        <v>12175.37</v>
      </c>
      <c r="E16" s="32">
        <f>SUM(B16:D16)</f>
        <v>12175.37</v>
      </c>
      <c r="F16" s="120">
        <v>10289.15</v>
      </c>
      <c r="G16" s="16">
        <v>7697.99</v>
      </c>
      <c r="H16" s="16">
        <v>20157.099999999999</v>
      </c>
      <c r="I16" s="32">
        <f>SUM(F16:H16)</f>
        <v>38144.239999999998</v>
      </c>
      <c r="J16" s="120">
        <v>7017.61</v>
      </c>
      <c r="K16" s="16">
        <v>1240.25</v>
      </c>
      <c r="L16" s="16">
        <v>11063.16</v>
      </c>
      <c r="M16" s="32">
        <f>SUM(J16:L16)</f>
        <v>19321.02</v>
      </c>
      <c r="N16" s="120">
        <v>7353.14</v>
      </c>
      <c r="O16" s="16"/>
      <c r="P16" s="16"/>
      <c r="Q16" s="32">
        <f>SUM(N16:P16)</f>
        <v>7353.14</v>
      </c>
      <c r="R16" s="33">
        <f>SUM(B16:D16,F16:H16,J16:L16,N16:P16)</f>
        <v>76993.77</v>
      </c>
      <c r="S16" s="27"/>
    </row>
    <row r="17" spans="1:20" s="7" customFormat="1" ht="16.5" thickBot="1" x14ac:dyDescent="0.3">
      <c r="A17" s="34" t="s">
        <v>18</v>
      </c>
      <c r="B17" s="20">
        <f>SUM(B15:B16)</f>
        <v>14362.400500000002</v>
      </c>
      <c r="C17" s="35">
        <f t="shared" ref="C17:Q17" si="6">SUM(C15:C16)</f>
        <v>13779.491000000002</v>
      </c>
      <c r="D17" s="35">
        <f t="shared" si="6"/>
        <v>31178.458000000006</v>
      </c>
      <c r="E17" s="36">
        <f t="shared" si="6"/>
        <v>59320.349500000011</v>
      </c>
      <c r="F17" s="20">
        <f t="shared" si="6"/>
        <v>28085.839999999997</v>
      </c>
      <c r="G17" s="35">
        <f t="shared" si="6"/>
        <v>20937.32</v>
      </c>
      <c r="H17" s="35">
        <f t="shared" si="6"/>
        <v>25374</v>
      </c>
      <c r="I17" s="36">
        <f t="shared" si="6"/>
        <v>74397.16</v>
      </c>
      <c r="J17" s="20">
        <f t="shared" si="6"/>
        <v>19139.633000000002</v>
      </c>
      <c r="K17" s="35">
        <f t="shared" si="6"/>
        <v>13019.697499999998</v>
      </c>
      <c r="L17" s="35">
        <f>SUM(L15:L16)</f>
        <v>23185.203500000003</v>
      </c>
      <c r="M17" s="36">
        <f t="shared" si="6"/>
        <v>55344.534</v>
      </c>
      <c r="N17" s="20">
        <f t="shared" si="6"/>
        <v>19616.983500000002</v>
      </c>
      <c r="O17" s="35">
        <f t="shared" si="6"/>
        <v>0</v>
      </c>
      <c r="P17" s="35">
        <f t="shared" si="6"/>
        <v>0</v>
      </c>
      <c r="Q17" s="36">
        <f t="shared" si="6"/>
        <v>19616.983500000002</v>
      </c>
      <c r="R17" s="37">
        <f>SUM(R15:R16)</f>
        <v>208679.027</v>
      </c>
      <c r="S17" s="27"/>
    </row>
    <row r="18" spans="1:20" s="7" customFormat="1" ht="15.75" x14ac:dyDescent="0.25">
      <c r="A18" s="24"/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13"/>
      <c r="S18" s="27"/>
      <c r="T18" s="27"/>
    </row>
    <row r="19" spans="1:20" s="7" customFormat="1" ht="15.75" customHeight="1" thickBot="1" x14ac:dyDescent="0.3">
      <c r="A19" s="565" t="s">
        <v>19</v>
      </c>
      <c r="B19" s="567" t="s">
        <v>88</v>
      </c>
      <c r="C19" s="568"/>
      <c r="D19" s="568"/>
      <c r="E19" s="569"/>
      <c r="F19" s="567" t="s">
        <v>65</v>
      </c>
      <c r="G19" s="568"/>
      <c r="H19" s="568"/>
      <c r="I19" s="569"/>
      <c r="J19" s="567" t="s">
        <v>66</v>
      </c>
      <c r="K19" s="568"/>
      <c r="L19" s="568"/>
      <c r="M19" s="569"/>
      <c r="N19" s="567" t="s">
        <v>67</v>
      </c>
      <c r="O19" s="568"/>
      <c r="P19" s="568"/>
      <c r="Q19" s="569"/>
      <c r="R19" s="37"/>
      <c r="S19" s="27"/>
      <c r="T19" s="27"/>
    </row>
    <row r="20" spans="1:20" s="7" customFormat="1" ht="16.5" thickBot="1" x14ac:dyDescent="0.3">
      <c r="A20" s="566"/>
      <c r="B20" s="45">
        <f>E12</f>
        <v>370648.25</v>
      </c>
      <c r="C20" s="46">
        <f>E17</f>
        <v>59320.349500000011</v>
      </c>
      <c r="D20" s="46">
        <v>150000</v>
      </c>
      <c r="E20" s="47">
        <f>B20-C20</f>
        <v>311327.90049999999</v>
      </c>
      <c r="F20" s="48">
        <f>I12</f>
        <v>255020.5</v>
      </c>
      <c r="G20" s="46">
        <f>I17</f>
        <v>74397.16</v>
      </c>
      <c r="H20" s="46">
        <v>150000</v>
      </c>
      <c r="I20" s="47">
        <f>F20-G20</f>
        <v>180623.34</v>
      </c>
      <c r="J20" s="48">
        <f>M12</f>
        <v>264589</v>
      </c>
      <c r="K20" s="46">
        <f>M17</f>
        <v>55344.534</v>
      </c>
      <c r="L20" s="46"/>
      <c r="M20" s="47">
        <f>J20-K20-L20</f>
        <v>209244.46600000001</v>
      </c>
      <c r="N20" s="48">
        <f>Q12</f>
        <v>334881.75</v>
      </c>
      <c r="O20" s="46">
        <f>Q17</f>
        <v>19616.983500000002</v>
      </c>
      <c r="P20" s="46"/>
      <c r="Q20" s="47">
        <f>N20-O20-P20</f>
        <v>315264.76650000003</v>
      </c>
      <c r="R20" s="37">
        <f>SUM(Q20,M20,I20,E20)</f>
        <v>1016460.473</v>
      </c>
      <c r="S20" s="27"/>
      <c r="T20" s="27"/>
    </row>
    <row r="21" spans="1:20" ht="31.5" x14ac:dyDescent="0.25">
      <c r="A21" s="50"/>
      <c r="B21" s="50"/>
      <c r="C21" s="50"/>
      <c r="D21" s="98" t="s">
        <v>89</v>
      </c>
      <c r="E21" s="99">
        <v>150000</v>
      </c>
      <c r="F21" s="51"/>
      <c r="G21" s="51"/>
      <c r="H21" s="98" t="s">
        <v>89</v>
      </c>
      <c r="I21" s="99">
        <v>150000</v>
      </c>
      <c r="J21" s="51"/>
      <c r="K21" s="51"/>
      <c r="L21" s="98" t="s">
        <v>89</v>
      </c>
      <c r="M21" s="99">
        <v>150000</v>
      </c>
      <c r="N21" s="51"/>
      <c r="O21" s="51"/>
      <c r="P21" s="98" t="s">
        <v>89</v>
      </c>
      <c r="Q21" s="99">
        <v>150000</v>
      </c>
      <c r="R21" s="49"/>
      <c r="S21" s="52"/>
      <c r="T21" s="52"/>
    </row>
    <row r="22" spans="1:20" ht="15.75" thickBot="1" x14ac:dyDescent="0.3">
      <c r="A22" s="50"/>
      <c r="B22" s="50"/>
      <c r="C22" s="50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49"/>
      <c r="S22" s="52"/>
      <c r="T22" s="52"/>
    </row>
    <row r="23" spans="1:20" ht="76.5" customHeight="1" thickBot="1" x14ac:dyDescent="0.3">
      <c r="A23" s="53" t="s">
        <v>20</v>
      </c>
      <c r="B23" s="100" t="s">
        <v>90</v>
      </c>
      <c r="C23" s="100" t="s">
        <v>91</v>
      </c>
      <c r="D23" s="100" t="s">
        <v>92</v>
      </c>
      <c r="E23" s="94" t="s">
        <v>1</v>
      </c>
      <c r="F23" s="100" t="s">
        <v>93</v>
      </c>
      <c r="G23" s="100" t="s">
        <v>94</v>
      </c>
      <c r="H23" s="100" t="s">
        <v>95</v>
      </c>
      <c r="I23" s="94" t="s">
        <v>2</v>
      </c>
      <c r="J23" s="100" t="s">
        <v>96</v>
      </c>
      <c r="K23" s="100" t="s">
        <v>97</v>
      </c>
      <c r="L23" s="100" t="s">
        <v>98</v>
      </c>
      <c r="M23" s="94" t="s">
        <v>3</v>
      </c>
      <c r="N23" s="100" t="s">
        <v>99</v>
      </c>
      <c r="O23" s="100" t="s">
        <v>100</v>
      </c>
      <c r="P23" s="100" t="s">
        <v>101</v>
      </c>
      <c r="Q23" s="94" t="s">
        <v>4</v>
      </c>
      <c r="R23" s="95" t="s">
        <v>5</v>
      </c>
      <c r="S23" s="54"/>
      <c r="T23" s="54"/>
    </row>
    <row r="24" spans="1:20" x14ac:dyDescent="0.25">
      <c r="A24" s="55" t="s">
        <v>21</v>
      </c>
      <c r="B24" s="56">
        <v>876</v>
      </c>
      <c r="C24" s="121">
        <v>806</v>
      </c>
      <c r="D24" s="121">
        <v>757</v>
      </c>
      <c r="E24" s="58">
        <f t="shared" ref="E24:E29" si="7">SUM(B24:D24)</f>
        <v>2439</v>
      </c>
      <c r="F24" s="124">
        <v>742</v>
      </c>
      <c r="G24" s="121">
        <v>914</v>
      </c>
      <c r="H24" s="121">
        <v>776</v>
      </c>
      <c r="I24" s="58">
        <f t="shared" ref="I24:I29" si="8">SUM(F24:H24)</f>
        <v>2432</v>
      </c>
      <c r="J24" s="124">
        <v>691</v>
      </c>
      <c r="K24" s="121">
        <v>704</v>
      </c>
      <c r="L24" s="121">
        <v>944</v>
      </c>
      <c r="M24" s="58">
        <f t="shared" ref="M24:M29" si="9">SUM(J24:L24)</f>
        <v>2339</v>
      </c>
      <c r="N24" s="124">
        <v>896</v>
      </c>
      <c r="O24" s="121">
        <v>906</v>
      </c>
      <c r="P24" s="121">
        <v>1024</v>
      </c>
      <c r="Q24" s="58">
        <f t="shared" ref="Q24:Q29" si="10">SUM(N24:P24)</f>
        <v>2826</v>
      </c>
      <c r="R24" s="60">
        <f t="shared" ref="R24:R29" si="11">SUM(B24:D24,F24:H24,J24:L24,N24:P24)</f>
        <v>10036</v>
      </c>
      <c r="S24" s="61"/>
      <c r="T24" s="54"/>
    </row>
    <row r="25" spans="1:20" x14ac:dyDescent="0.25">
      <c r="A25" s="62" t="s">
        <v>22</v>
      </c>
      <c r="B25" s="63">
        <v>3491</v>
      </c>
      <c r="C25" s="122">
        <v>5019</v>
      </c>
      <c r="D25" s="122">
        <v>3010</v>
      </c>
      <c r="E25" s="65">
        <f t="shared" si="7"/>
        <v>11520</v>
      </c>
      <c r="F25" s="125">
        <v>2395</v>
      </c>
      <c r="G25" s="122">
        <v>2040</v>
      </c>
      <c r="H25" s="122">
        <v>1750</v>
      </c>
      <c r="I25" s="65">
        <f t="shared" si="8"/>
        <v>6185</v>
      </c>
      <c r="J25" s="125">
        <v>1987</v>
      </c>
      <c r="K25" s="122">
        <v>2056</v>
      </c>
      <c r="L25" s="122">
        <v>2649</v>
      </c>
      <c r="M25" s="65">
        <f t="shared" si="9"/>
        <v>6692</v>
      </c>
      <c r="N25" s="125">
        <v>2701</v>
      </c>
      <c r="O25" s="122">
        <v>2873</v>
      </c>
      <c r="P25" s="122">
        <v>3491</v>
      </c>
      <c r="Q25" s="65">
        <f t="shared" si="10"/>
        <v>9065</v>
      </c>
      <c r="R25" s="67">
        <f t="shared" si="11"/>
        <v>33462</v>
      </c>
      <c r="S25" s="61"/>
      <c r="T25" s="54"/>
    </row>
    <row r="26" spans="1:20" x14ac:dyDescent="0.25">
      <c r="A26" s="62" t="s">
        <v>23</v>
      </c>
      <c r="B26" s="63">
        <v>25</v>
      </c>
      <c r="C26" s="122">
        <v>31</v>
      </c>
      <c r="D26" s="122">
        <v>29</v>
      </c>
      <c r="E26" s="65">
        <f t="shared" si="7"/>
        <v>85</v>
      </c>
      <c r="F26" s="125">
        <v>33</v>
      </c>
      <c r="G26" s="122">
        <v>21</v>
      </c>
      <c r="H26" s="122">
        <v>22</v>
      </c>
      <c r="I26" s="65">
        <f t="shared" si="8"/>
        <v>76</v>
      </c>
      <c r="J26" s="125">
        <v>29</v>
      </c>
      <c r="K26" s="122">
        <v>23</v>
      </c>
      <c r="L26" s="122">
        <v>38</v>
      </c>
      <c r="M26" s="65">
        <f t="shared" si="9"/>
        <v>90</v>
      </c>
      <c r="N26" s="125">
        <v>32</v>
      </c>
      <c r="O26" s="122">
        <v>32</v>
      </c>
      <c r="P26" s="122">
        <v>49</v>
      </c>
      <c r="Q26" s="65">
        <f t="shared" si="10"/>
        <v>113</v>
      </c>
      <c r="R26" s="67">
        <f t="shared" si="11"/>
        <v>364</v>
      </c>
      <c r="S26" s="61"/>
      <c r="T26" s="54"/>
    </row>
    <row r="27" spans="1:20" x14ac:dyDescent="0.25">
      <c r="A27" s="62" t="s">
        <v>24</v>
      </c>
      <c r="B27" s="63">
        <v>826</v>
      </c>
      <c r="C27" s="122">
        <v>645</v>
      </c>
      <c r="D27" s="122">
        <v>656</v>
      </c>
      <c r="E27" s="65">
        <f t="shared" si="7"/>
        <v>2127</v>
      </c>
      <c r="F27" s="125">
        <v>681</v>
      </c>
      <c r="G27" s="122">
        <v>802</v>
      </c>
      <c r="H27" s="122">
        <v>750</v>
      </c>
      <c r="I27" s="65">
        <f t="shared" si="8"/>
        <v>2233</v>
      </c>
      <c r="J27" s="125">
        <v>660</v>
      </c>
      <c r="K27" s="122">
        <v>701</v>
      </c>
      <c r="L27" s="122">
        <v>722</v>
      </c>
      <c r="M27" s="65">
        <f t="shared" si="9"/>
        <v>2083</v>
      </c>
      <c r="N27" s="125">
        <v>778</v>
      </c>
      <c r="O27" s="122">
        <v>739</v>
      </c>
      <c r="P27" s="122">
        <v>751</v>
      </c>
      <c r="Q27" s="65">
        <f t="shared" si="10"/>
        <v>2268</v>
      </c>
      <c r="R27" s="67">
        <f t="shared" si="11"/>
        <v>8711</v>
      </c>
      <c r="S27" s="61"/>
      <c r="T27" s="54"/>
    </row>
    <row r="28" spans="1:20" x14ac:dyDescent="0.25">
      <c r="A28" s="62" t="s">
        <v>25</v>
      </c>
      <c r="B28" s="63">
        <v>1445</v>
      </c>
      <c r="C28" s="122">
        <v>1884</v>
      </c>
      <c r="D28" s="122">
        <v>1630</v>
      </c>
      <c r="E28" s="65">
        <f t="shared" si="7"/>
        <v>4959</v>
      </c>
      <c r="F28" s="125">
        <v>1556</v>
      </c>
      <c r="G28" s="122">
        <v>1333</v>
      </c>
      <c r="H28" s="122">
        <v>1324</v>
      </c>
      <c r="I28" s="65">
        <f t="shared" si="8"/>
        <v>4213</v>
      </c>
      <c r="J28" s="125">
        <v>1112</v>
      </c>
      <c r="K28" s="122">
        <v>1113</v>
      </c>
      <c r="L28" s="122">
        <v>1500</v>
      </c>
      <c r="M28" s="65">
        <f t="shared" si="9"/>
        <v>3725</v>
      </c>
      <c r="N28" s="125">
        <v>1344</v>
      </c>
      <c r="O28" s="122">
        <v>1466</v>
      </c>
      <c r="P28" s="122">
        <v>1434</v>
      </c>
      <c r="Q28" s="65">
        <f t="shared" si="10"/>
        <v>4244</v>
      </c>
      <c r="R28" s="67">
        <f t="shared" si="11"/>
        <v>17141</v>
      </c>
      <c r="S28" s="61"/>
      <c r="T28" s="54"/>
    </row>
    <row r="29" spans="1:20" ht="15.75" thickBot="1" x14ac:dyDescent="0.3">
      <c r="A29" s="68" t="s">
        <v>47</v>
      </c>
      <c r="B29" s="69">
        <v>302</v>
      </c>
      <c r="C29" s="123">
        <v>374</v>
      </c>
      <c r="D29" s="123">
        <v>326</v>
      </c>
      <c r="E29" s="71">
        <f t="shared" si="7"/>
        <v>1002</v>
      </c>
      <c r="F29" s="126">
        <v>302</v>
      </c>
      <c r="G29" s="123">
        <v>347</v>
      </c>
      <c r="H29" s="123">
        <v>251</v>
      </c>
      <c r="I29" s="71">
        <f t="shared" si="8"/>
        <v>900</v>
      </c>
      <c r="J29" s="126">
        <v>250</v>
      </c>
      <c r="K29" s="123">
        <v>265</v>
      </c>
      <c r="L29" s="123">
        <v>320</v>
      </c>
      <c r="M29" s="71">
        <f t="shared" si="9"/>
        <v>835</v>
      </c>
      <c r="N29" s="126">
        <v>301</v>
      </c>
      <c r="O29" s="123">
        <v>339</v>
      </c>
      <c r="P29" s="123">
        <v>380</v>
      </c>
      <c r="Q29" s="71">
        <f t="shared" si="10"/>
        <v>1020</v>
      </c>
      <c r="R29" s="73">
        <f t="shared" si="11"/>
        <v>3757</v>
      </c>
      <c r="S29" s="74"/>
    </row>
    <row r="30" spans="1:20" s="54" customFormat="1" ht="18" customHeight="1" x14ac:dyDescent="0.25">
      <c r="A30" s="51"/>
      <c r="B30" s="91"/>
      <c r="C30" s="92"/>
      <c r="D30" s="92"/>
      <c r="E30" s="93"/>
      <c r="F30" s="91"/>
      <c r="G30" s="92"/>
      <c r="H30" s="92"/>
      <c r="I30" s="93"/>
      <c r="J30" s="91"/>
      <c r="K30" s="92"/>
      <c r="L30" s="92"/>
      <c r="M30" s="93"/>
      <c r="N30" s="91"/>
      <c r="O30" s="92"/>
      <c r="P30" s="92"/>
      <c r="Q30" s="93"/>
      <c r="R30" s="93"/>
      <c r="S30" s="61"/>
    </row>
    <row r="31" spans="1:20" ht="15.75" thickBot="1" x14ac:dyDescent="0.3">
      <c r="A31" s="53" t="s">
        <v>26</v>
      </c>
      <c r="B31" s="50"/>
      <c r="C31" s="50"/>
      <c r="D31" s="50"/>
      <c r="E31" s="53" t="s">
        <v>48</v>
      </c>
      <c r="F31" s="51"/>
      <c r="G31" s="51"/>
      <c r="H31" s="51"/>
      <c r="I31" s="53" t="s">
        <v>48</v>
      </c>
      <c r="J31" s="51"/>
      <c r="K31" s="51"/>
      <c r="L31" s="51"/>
      <c r="M31" s="53" t="s">
        <v>48</v>
      </c>
      <c r="N31" s="51"/>
      <c r="O31" s="51"/>
      <c r="P31" s="51"/>
      <c r="Q31" s="53" t="s">
        <v>48</v>
      </c>
      <c r="R31" s="96" t="s">
        <v>48</v>
      </c>
    </row>
    <row r="32" spans="1:20" x14ac:dyDescent="0.25">
      <c r="A32" s="75" t="s">
        <v>27</v>
      </c>
      <c r="B32" s="56">
        <v>1353</v>
      </c>
      <c r="C32" s="121">
        <v>1325</v>
      </c>
      <c r="D32" s="121">
        <v>1322</v>
      </c>
      <c r="E32" s="58">
        <f>AVERAGE(B32:D32)</f>
        <v>1333.3333333333333</v>
      </c>
      <c r="F32" s="124">
        <v>1316</v>
      </c>
      <c r="G32" s="76">
        <v>1316</v>
      </c>
      <c r="H32" s="76">
        <v>1313</v>
      </c>
      <c r="I32" s="58">
        <f>AVERAGE(F32:H32)</f>
        <v>1315</v>
      </c>
      <c r="J32" s="435">
        <v>1341</v>
      </c>
      <c r="K32" s="441">
        <v>1327</v>
      </c>
      <c r="L32" s="441">
        <v>1346</v>
      </c>
      <c r="M32" s="442">
        <f>AVERAGE(J32:L32)</f>
        <v>1338</v>
      </c>
      <c r="N32" s="443">
        <v>1358</v>
      </c>
      <c r="O32" s="127">
        <v>1370</v>
      </c>
      <c r="P32" s="127">
        <v>1360</v>
      </c>
      <c r="Q32" s="134">
        <f>AVERAGE(N32:P32)</f>
        <v>1362.6666666666667</v>
      </c>
      <c r="R32" s="60">
        <f>AVERAGE(B32:D32,F32:H32,J32:L32,N32:P32)</f>
        <v>1337.25</v>
      </c>
    </row>
    <row r="33" spans="1:18" x14ac:dyDescent="0.25">
      <c r="A33" s="79" t="s">
        <v>28</v>
      </c>
      <c r="B33" s="63">
        <v>1457</v>
      </c>
      <c r="C33" s="122">
        <v>1417</v>
      </c>
      <c r="D33" s="122">
        <v>1414</v>
      </c>
      <c r="E33" s="65">
        <f t="shared" ref="E33:E50" si="12">AVERAGE(B33:D33)</f>
        <v>1429.3333333333333</v>
      </c>
      <c r="F33" s="125">
        <v>1413</v>
      </c>
      <c r="G33" s="80">
        <v>1410</v>
      </c>
      <c r="H33" s="80">
        <v>1413</v>
      </c>
      <c r="I33" s="65">
        <f t="shared" ref="I33:I50" si="13">AVERAGE(F33:H33)</f>
        <v>1412</v>
      </c>
      <c r="J33" s="436">
        <v>1408</v>
      </c>
      <c r="K33" s="444">
        <v>1403</v>
      </c>
      <c r="L33" s="444">
        <v>1396</v>
      </c>
      <c r="M33" s="445">
        <f t="shared" ref="M33:M50" si="14">AVERAGE(J33:L33)</f>
        <v>1402.3333333333333</v>
      </c>
      <c r="N33" s="446">
        <v>1401</v>
      </c>
      <c r="O33" s="128">
        <v>1399</v>
      </c>
      <c r="P33" s="128">
        <v>1401</v>
      </c>
      <c r="Q33" s="135">
        <f t="shared" ref="Q33:Q50" si="15">AVERAGE(N33:P33)</f>
        <v>1400.3333333333333</v>
      </c>
      <c r="R33" s="67">
        <f t="shared" ref="R33:R50" si="16">AVERAGE(B33:D33,F33:H33,J33:L33,N33:P33)</f>
        <v>1411</v>
      </c>
    </row>
    <row r="34" spans="1:18" x14ac:dyDescent="0.25">
      <c r="A34" s="79" t="s">
        <v>29</v>
      </c>
      <c r="B34" s="63">
        <v>13670</v>
      </c>
      <c r="C34" s="122">
        <v>13498</v>
      </c>
      <c r="D34" s="122">
        <v>13423</v>
      </c>
      <c r="E34" s="65">
        <f t="shared" si="12"/>
        <v>13530.333333333334</v>
      </c>
      <c r="F34" s="125">
        <v>13380</v>
      </c>
      <c r="G34" s="80">
        <v>13434</v>
      </c>
      <c r="H34" s="80">
        <v>13535</v>
      </c>
      <c r="I34" s="65">
        <f t="shared" si="13"/>
        <v>13449.666666666666</v>
      </c>
      <c r="J34" s="436">
        <v>13604</v>
      </c>
      <c r="K34" s="444">
        <v>13623</v>
      </c>
      <c r="L34" s="444">
        <v>13681</v>
      </c>
      <c r="M34" s="445">
        <f t="shared" si="14"/>
        <v>13636</v>
      </c>
      <c r="N34" s="446">
        <v>13748</v>
      </c>
      <c r="O34" s="128">
        <v>13749</v>
      </c>
      <c r="P34" s="128">
        <v>13799</v>
      </c>
      <c r="Q34" s="135">
        <f t="shared" si="15"/>
        <v>13765.333333333334</v>
      </c>
      <c r="R34" s="67">
        <f t="shared" si="16"/>
        <v>13595.333333333334</v>
      </c>
    </row>
    <row r="35" spans="1:18" x14ac:dyDescent="0.25">
      <c r="A35" s="79" t="s">
        <v>30</v>
      </c>
      <c r="B35" s="63">
        <v>2581</v>
      </c>
      <c r="C35" s="122">
        <v>2556</v>
      </c>
      <c r="D35" s="122">
        <v>2566</v>
      </c>
      <c r="E35" s="65">
        <f t="shared" si="12"/>
        <v>2567.6666666666665</v>
      </c>
      <c r="F35" s="125">
        <v>2590</v>
      </c>
      <c r="G35" s="80">
        <v>2618</v>
      </c>
      <c r="H35" s="80">
        <v>2637</v>
      </c>
      <c r="I35" s="65">
        <f t="shared" si="13"/>
        <v>2615</v>
      </c>
      <c r="J35" s="436">
        <v>2650</v>
      </c>
      <c r="K35" s="444">
        <v>2652</v>
      </c>
      <c r="L35" s="444">
        <v>2703</v>
      </c>
      <c r="M35" s="445">
        <f t="shared" si="14"/>
        <v>2668.3333333333335</v>
      </c>
      <c r="N35" s="446">
        <v>2749</v>
      </c>
      <c r="O35" s="128">
        <v>2765</v>
      </c>
      <c r="P35" s="128">
        <v>2795</v>
      </c>
      <c r="Q35" s="135">
        <f t="shared" si="15"/>
        <v>2769.6666666666665</v>
      </c>
      <c r="R35" s="67">
        <f t="shared" si="16"/>
        <v>2655.1666666666665</v>
      </c>
    </row>
    <row r="36" spans="1:18" x14ac:dyDescent="0.25">
      <c r="A36" s="79" t="s">
        <v>31</v>
      </c>
      <c r="B36" s="63">
        <v>4182</v>
      </c>
      <c r="C36" s="122">
        <v>4053</v>
      </c>
      <c r="D36" s="122">
        <v>4017</v>
      </c>
      <c r="E36" s="65">
        <f t="shared" si="12"/>
        <v>4084</v>
      </c>
      <c r="F36" s="125">
        <v>4031</v>
      </c>
      <c r="G36" s="80">
        <v>4033</v>
      </c>
      <c r="H36" s="80">
        <v>4046</v>
      </c>
      <c r="I36" s="65">
        <f t="shared" si="13"/>
        <v>4036.6666666666665</v>
      </c>
      <c r="J36" s="436">
        <v>4046</v>
      </c>
      <c r="K36" s="444">
        <v>4051</v>
      </c>
      <c r="L36" s="444">
        <v>4047</v>
      </c>
      <c r="M36" s="445">
        <f t="shared" si="14"/>
        <v>4048</v>
      </c>
      <c r="N36" s="446">
        <v>4060</v>
      </c>
      <c r="O36" s="128">
        <v>4043</v>
      </c>
      <c r="P36" s="128">
        <v>4044</v>
      </c>
      <c r="Q36" s="135">
        <f t="shared" si="15"/>
        <v>4049</v>
      </c>
      <c r="R36" s="67">
        <f t="shared" si="16"/>
        <v>4054.4166666666665</v>
      </c>
    </row>
    <row r="37" spans="1:18" x14ac:dyDescent="0.25">
      <c r="A37" s="79" t="s">
        <v>32</v>
      </c>
      <c r="B37" s="83">
        <v>64</v>
      </c>
      <c r="C37" s="122">
        <v>67</v>
      </c>
      <c r="D37" s="122">
        <v>61</v>
      </c>
      <c r="E37" s="65">
        <f t="shared" si="12"/>
        <v>64</v>
      </c>
      <c r="F37" s="84">
        <v>63</v>
      </c>
      <c r="G37" s="85">
        <v>63</v>
      </c>
      <c r="H37" s="85">
        <v>65</v>
      </c>
      <c r="I37" s="65">
        <f t="shared" si="13"/>
        <v>63.666666666666664</v>
      </c>
      <c r="J37" s="130">
        <v>65</v>
      </c>
      <c r="K37" s="444">
        <v>63</v>
      </c>
      <c r="L37" s="444">
        <v>63</v>
      </c>
      <c r="M37" s="445">
        <f t="shared" si="14"/>
        <v>63.666666666666664</v>
      </c>
      <c r="N37" s="446">
        <v>64</v>
      </c>
      <c r="O37" s="128">
        <v>64</v>
      </c>
      <c r="P37" s="128">
        <v>66</v>
      </c>
      <c r="Q37" s="135">
        <f t="shared" si="15"/>
        <v>64.666666666666671</v>
      </c>
      <c r="R37" s="67">
        <f t="shared" si="16"/>
        <v>64</v>
      </c>
    </row>
    <row r="38" spans="1:18" x14ac:dyDescent="0.25">
      <c r="A38" s="79" t="s">
        <v>33</v>
      </c>
      <c r="B38" s="83">
        <v>156</v>
      </c>
      <c r="C38" s="122">
        <v>147</v>
      </c>
      <c r="D38" s="122">
        <v>151</v>
      </c>
      <c r="E38" s="65">
        <f t="shared" si="12"/>
        <v>151.33333333333334</v>
      </c>
      <c r="F38" s="84">
        <v>151</v>
      </c>
      <c r="G38" s="85">
        <v>152</v>
      </c>
      <c r="H38" s="85">
        <v>148</v>
      </c>
      <c r="I38" s="65">
        <f t="shared" si="13"/>
        <v>150.33333333333334</v>
      </c>
      <c r="J38" s="130">
        <v>153</v>
      </c>
      <c r="K38" s="444">
        <v>152</v>
      </c>
      <c r="L38" s="444">
        <v>155</v>
      </c>
      <c r="M38" s="445">
        <f t="shared" si="14"/>
        <v>153.33333333333334</v>
      </c>
      <c r="N38" s="446">
        <v>151</v>
      </c>
      <c r="O38" s="128">
        <v>151</v>
      </c>
      <c r="P38" s="128">
        <v>149</v>
      </c>
      <c r="Q38" s="135">
        <f t="shared" si="15"/>
        <v>150.33333333333334</v>
      </c>
      <c r="R38" s="67">
        <f t="shared" si="16"/>
        <v>151.33333333333334</v>
      </c>
    </row>
    <row r="39" spans="1:18" x14ac:dyDescent="0.25">
      <c r="A39" s="79" t="s">
        <v>34</v>
      </c>
      <c r="B39" s="63">
        <v>1250</v>
      </c>
      <c r="C39" s="122">
        <v>1224</v>
      </c>
      <c r="D39" s="122">
        <v>1206</v>
      </c>
      <c r="E39" s="65">
        <f t="shared" si="12"/>
        <v>1226.6666666666667</v>
      </c>
      <c r="F39" s="125">
        <v>1204</v>
      </c>
      <c r="G39" s="80">
        <v>1213</v>
      </c>
      <c r="H39" s="80">
        <v>1220</v>
      </c>
      <c r="I39" s="65">
        <f t="shared" si="13"/>
        <v>1212.3333333333333</v>
      </c>
      <c r="J39" s="436">
        <v>1239</v>
      </c>
      <c r="K39" s="444">
        <v>1239</v>
      </c>
      <c r="L39" s="444">
        <v>1237</v>
      </c>
      <c r="M39" s="445">
        <f t="shared" si="14"/>
        <v>1238.3333333333333</v>
      </c>
      <c r="N39" s="446">
        <v>1245</v>
      </c>
      <c r="O39" s="128">
        <v>1251</v>
      </c>
      <c r="P39" s="128">
        <v>1233</v>
      </c>
      <c r="Q39" s="135">
        <f t="shared" si="15"/>
        <v>1243</v>
      </c>
      <c r="R39" s="67">
        <f t="shared" si="16"/>
        <v>1230.0833333333333</v>
      </c>
    </row>
    <row r="40" spans="1:18" x14ac:dyDescent="0.25">
      <c r="A40" s="79" t="s">
        <v>35</v>
      </c>
      <c r="B40" s="83">
        <v>484</v>
      </c>
      <c r="C40" s="122">
        <v>482</v>
      </c>
      <c r="D40" s="122">
        <v>471</v>
      </c>
      <c r="E40" s="65">
        <f t="shared" si="12"/>
        <v>479</v>
      </c>
      <c r="F40" s="84">
        <v>482</v>
      </c>
      <c r="G40" s="85">
        <v>486</v>
      </c>
      <c r="H40" s="85">
        <v>492</v>
      </c>
      <c r="I40" s="65">
        <f t="shared" si="13"/>
        <v>486.66666666666669</v>
      </c>
      <c r="J40" s="130">
        <v>490</v>
      </c>
      <c r="K40" s="444">
        <v>487</v>
      </c>
      <c r="L40" s="444">
        <v>491</v>
      </c>
      <c r="M40" s="445">
        <f t="shared" si="14"/>
        <v>489.33333333333331</v>
      </c>
      <c r="N40" s="446">
        <v>493</v>
      </c>
      <c r="O40" s="128">
        <v>504</v>
      </c>
      <c r="P40" s="128">
        <v>496</v>
      </c>
      <c r="Q40" s="135">
        <f t="shared" si="15"/>
        <v>497.66666666666669</v>
      </c>
      <c r="R40" s="67">
        <f t="shared" si="16"/>
        <v>488.16666666666669</v>
      </c>
    </row>
    <row r="41" spans="1:18" x14ac:dyDescent="0.25">
      <c r="A41" s="79" t="s">
        <v>36</v>
      </c>
      <c r="B41" s="83">
        <v>455</v>
      </c>
      <c r="C41" s="122">
        <v>442</v>
      </c>
      <c r="D41" s="122">
        <v>439</v>
      </c>
      <c r="E41" s="65">
        <f t="shared" si="12"/>
        <v>445.33333333333331</v>
      </c>
      <c r="F41" s="84">
        <v>438</v>
      </c>
      <c r="G41" s="85">
        <v>446</v>
      </c>
      <c r="H41" s="85">
        <v>445</v>
      </c>
      <c r="I41" s="65">
        <f t="shared" si="13"/>
        <v>443</v>
      </c>
      <c r="J41" s="130">
        <v>450</v>
      </c>
      <c r="K41" s="444">
        <v>453</v>
      </c>
      <c r="L41" s="444">
        <v>453</v>
      </c>
      <c r="M41" s="445">
        <f t="shared" si="14"/>
        <v>452</v>
      </c>
      <c r="N41" s="446">
        <v>458</v>
      </c>
      <c r="O41" s="128">
        <v>458</v>
      </c>
      <c r="P41" s="128">
        <v>457</v>
      </c>
      <c r="Q41" s="135">
        <f t="shared" si="15"/>
        <v>457.66666666666669</v>
      </c>
      <c r="R41" s="67">
        <f t="shared" si="16"/>
        <v>449.5</v>
      </c>
    </row>
    <row r="42" spans="1:18" x14ac:dyDescent="0.25">
      <c r="A42" s="79" t="s">
        <v>37</v>
      </c>
      <c r="B42" s="63">
        <v>2908</v>
      </c>
      <c r="C42" s="122">
        <v>2875</v>
      </c>
      <c r="D42" s="122">
        <v>2858</v>
      </c>
      <c r="E42" s="65">
        <f t="shared" si="12"/>
        <v>2880.3333333333335</v>
      </c>
      <c r="F42" s="125">
        <v>2891</v>
      </c>
      <c r="G42" s="80">
        <v>2888</v>
      </c>
      <c r="H42" s="80">
        <v>2906</v>
      </c>
      <c r="I42" s="65">
        <f t="shared" si="13"/>
        <v>2895</v>
      </c>
      <c r="J42" s="436">
        <v>2917</v>
      </c>
      <c r="K42" s="444">
        <v>2924</v>
      </c>
      <c r="L42" s="444">
        <v>2942</v>
      </c>
      <c r="M42" s="445">
        <f t="shared" si="14"/>
        <v>2927.6666666666665</v>
      </c>
      <c r="N42" s="446">
        <v>2957</v>
      </c>
      <c r="O42" s="128">
        <v>2967</v>
      </c>
      <c r="P42" s="128">
        <v>2961</v>
      </c>
      <c r="Q42" s="135">
        <f t="shared" si="15"/>
        <v>2961.6666666666665</v>
      </c>
      <c r="R42" s="67">
        <f t="shared" si="16"/>
        <v>2916.1666666666665</v>
      </c>
    </row>
    <row r="43" spans="1:18" x14ac:dyDescent="0.25">
      <c r="A43" s="79" t="s">
        <v>38</v>
      </c>
      <c r="B43" s="83">
        <v>258</v>
      </c>
      <c r="C43" s="122">
        <v>253</v>
      </c>
      <c r="D43" s="122">
        <v>243</v>
      </c>
      <c r="E43" s="65">
        <f t="shared" si="12"/>
        <v>251.33333333333334</v>
      </c>
      <c r="F43" s="84">
        <v>242</v>
      </c>
      <c r="G43" s="85">
        <v>246</v>
      </c>
      <c r="H43" s="85">
        <v>245</v>
      </c>
      <c r="I43" s="65">
        <f t="shared" si="13"/>
        <v>244.33333333333334</v>
      </c>
      <c r="J43" s="130">
        <v>241</v>
      </c>
      <c r="K43" s="444">
        <v>243</v>
      </c>
      <c r="L43" s="444">
        <v>244</v>
      </c>
      <c r="M43" s="445">
        <f t="shared" si="14"/>
        <v>242.66666666666666</v>
      </c>
      <c r="N43" s="446">
        <v>250</v>
      </c>
      <c r="O43" s="128">
        <v>246</v>
      </c>
      <c r="P43" s="128">
        <v>249</v>
      </c>
      <c r="Q43" s="135">
        <f t="shared" si="15"/>
        <v>248.33333333333334</v>
      </c>
      <c r="R43" s="67">
        <f t="shared" si="16"/>
        <v>246.66666666666666</v>
      </c>
    </row>
    <row r="44" spans="1:18" x14ac:dyDescent="0.25">
      <c r="A44" s="79" t="s">
        <v>39</v>
      </c>
      <c r="B44" s="63">
        <v>1911</v>
      </c>
      <c r="C44" s="122">
        <v>1902</v>
      </c>
      <c r="D44" s="122">
        <v>1903</v>
      </c>
      <c r="E44" s="65">
        <f t="shared" si="12"/>
        <v>1905.3333333333333</v>
      </c>
      <c r="F44" s="125">
        <v>1923</v>
      </c>
      <c r="G44" s="80">
        <v>1947</v>
      </c>
      <c r="H44" s="80">
        <v>1951</v>
      </c>
      <c r="I44" s="65">
        <f t="shared" si="13"/>
        <v>1940.3333333333333</v>
      </c>
      <c r="J44" s="436">
        <v>1955</v>
      </c>
      <c r="K44" s="444">
        <v>1944</v>
      </c>
      <c r="L44" s="444">
        <v>1954</v>
      </c>
      <c r="M44" s="445">
        <f t="shared" si="14"/>
        <v>1951</v>
      </c>
      <c r="N44" s="446">
        <v>1975</v>
      </c>
      <c r="O44" s="128">
        <v>1997</v>
      </c>
      <c r="P44" s="128">
        <v>2006</v>
      </c>
      <c r="Q44" s="135">
        <f t="shared" si="15"/>
        <v>1992.6666666666667</v>
      </c>
      <c r="R44" s="67">
        <f t="shared" si="16"/>
        <v>1947.3333333333333</v>
      </c>
    </row>
    <row r="45" spans="1:18" x14ac:dyDescent="0.25">
      <c r="A45" s="79" t="s">
        <v>40</v>
      </c>
      <c r="B45" s="83">
        <v>332</v>
      </c>
      <c r="C45" s="122">
        <v>326</v>
      </c>
      <c r="D45" s="122">
        <v>319</v>
      </c>
      <c r="E45" s="65">
        <f t="shared" si="12"/>
        <v>325.66666666666669</v>
      </c>
      <c r="F45" s="84">
        <v>316</v>
      </c>
      <c r="G45" s="85">
        <v>321</v>
      </c>
      <c r="H45" s="85">
        <v>321</v>
      </c>
      <c r="I45" s="65">
        <f t="shared" si="13"/>
        <v>319.33333333333331</v>
      </c>
      <c r="J45" s="130">
        <v>323</v>
      </c>
      <c r="K45" s="444">
        <v>321</v>
      </c>
      <c r="L45" s="444">
        <v>321</v>
      </c>
      <c r="M45" s="445">
        <f t="shared" si="14"/>
        <v>321.66666666666669</v>
      </c>
      <c r="N45" s="446">
        <v>319</v>
      </c>
      <c r="O45" s="128">
        <v>319</v>
      </c>
      <c r="P45" s="128">
        <v>322</v>
      </c>
      <c r="Q45" s="135">
        <f t="shared" si="15"/>
        <v>320</v>
      </c>
      <c r="R45" s="67">
        <f t="shared" si="16"/>
        <v>321.66666666666669</v>
      </c>
    </row>
    <row r="46" spans="1:18" x14ac:dyDescent="0.25">
      <c r="A46" s="79" t="s">
        <v>41</v>
      </c>
      <c r="B46" s="83">
        <v>325</v>
      </c>
      <c r="C46" s="122">
        <v>318</v>
      </c>
      <c r="D46" s="122">
        <v>319</v>
      </c>
      <c r="E46" s="65">
        <f t="shared" si="12"/>
        <v>320.66666666666669</v>
      </c>
      <c r="F46" s="84">
        <v>316</v>
      </c>
      <c r="G46" s="85">
        <v>321</v>
      </c>
      <c r="H46" s="85">
        <v>321</v>
      </c>
      <c r="I46" s="65">
        <f t="shared" si="13"/>
        <v>319.33333333333331</v>
      </c>
      <c r="J46" s="130">
        <v>322</v>
      </c>
      <c r="K46" s="444">
        <v>320</v>
      </c>
      <c r="L46" s="444">
        <v>319</v>
      </c>
      <c r="M46" s="445">
        <f t="shared" si="14"/>
        <v>320.33333333333331</v>
      </c>
      <c r="N46" s="446">
        <v>320</v>
      </c>
      <c r="O46" s="128">
        <v>316</v>
      </c>
      <c r="P46" s="128">
        <v>316</v>
      </c>
      <c r="Q46" s="135">
        <f t="shared" si="15"/>
        <v>317.33333333333331</v>
      </c>
      <c r="R46" s="67">
        <f t="shared" si="16"/>
        <v>319.41666666666669</v>
      </c>
    </row>
    <row r="47" spans="1:18" x14ac:dyDescent="0.25">
      <c r="A47" s="79" t="s">
        <v>42</v>
      </c>
      <c r="B47" s="63">
        <v>10509</v>
      </c>
      <c r="C47" s="122">
        <v>10386</v>
      </c>
      <c r="D47" s="122">
        <v>10270</v>
      </c>
      <c r="E47" s="65">
        <f t="shared" si="12"/>
        <v>10388.333333333334</v>
      </c>
      <c r="F47" s="125">
        <v>10317</v>
      </c>
      <c r="G47" s="80">
        <v>10385</v>
      </c>
      <c r="H47" s="80">
        <v>10375</v>
      </c>
      <c r="I47" s="65">
        <f t="shared" si="13"/>
        <v>10359</v>
      </c>
      <c r="J47" s="436">
        <v>10415</v>
      </c>
      <c r="K47" s="444">
        <v>10438</v>
      </c>
      <c r="L47" s="444">
        <v>10444</v>
      </c>
      <c r="M47" s="445">
        <f t="shared" si="14"/>
        <v>10432.333333333334</v>
      </c>
      <c r="N47" s="446">
        <v>10536</v>
      </c>
      <c r="O47" s="128">
        <v>10588</v>
      </c>
      <c r="P47" s="128">
        <v>10611</v>
      </c>
      <c r="Q47" s="135">
        <f t="shared" si="15"/>
        <v>10578.333333333334</v>
      </c>
      <c r="R47" s="67">
        <f t="shared" si="16"/>
        <v>10439.5</v>
      </c>
    </row>
    <row r="48" spans="1:18" x14ac:dyDescent="0.25">
      <c r="A48" s="79" t="s">
        <v>43</v>
      </c>
      <c r="B48" s="63">
        <v>1040</v>
      </c>
      <c r="C48" s="122">
        <v>995</v>
      </c>
      <c r="D48" s="122">
        <v>1002</v>
      </c>
      <c r="E48" s="65">
        <f t="shared" si="12"/>
        <v>1012.3333333333334</v>
      </c>
      <c r="F48" s="125">
        <v>1003</v>
      </c>
      <c r="G48" s="80">
        <v>1002</v>
      </c>
      <c r="H48" s="80">
        <v>1000</v>
      </c>
      <c r="I48" s="65">
        <f t="shared" si="13"/>
        <v>1001.6666666666666</v>
      </c>
      <c r="J48" s="436">
        <v>1004</v>
      </c>
      <c r="K48" s="444">
        <v>1008</v>
      </c>
      <c r="L48" s="444">
        <v>1003</v>
      </c>
      <c r="M48" s="445">
        <f t="shared" si="14"/>
        <v>1005</v>
      </c>
      <c r="N48" s="446">
        <v>1007</v>
      </c>
      <c r="O48" s="128">
        <v>1010</v>
      </c>
      <c r="P48" s="128">
        <v>1004</v>
      </c>
      <c r="Q48" s="135">
        <f t="shared" si="15"/>
        <v>1007</v>
      </c>
      <c r="R48" s="67">
        <f t="shared" si="16"/>
        <v>1006.5</v>
      </c>
    </row>
    <row r="49" spans="1:18" x14ac:dyDescent="0.25">
      <c r="A49" s="79" t="s">
        <v>44</v>
      </c>
      <c r="B49" s="83">
        <v>32</v>
      </c>
      <c r="C49" s="122">
        <v>32</v>
      </c>
      <c r="D49" s="122">
        <v>32</v>
      </c>
      <c r="E49" s="65">
        <f t="shared" si="12"/>
        <v>32</v>
      </c>
      <c r="F49" s="84">
        <v>32</v>
      </c>
      <c r="G49" s="85">
        <v>34</v>
      </c>
      <c r="H49" s="85">
        <v>41</v>
      </c>
      <c r="I49" s="65">
        <f t="shared" si="13"/>
        <v>35.666666666666664</v>
      </c>
      <c r="J49" s="130">
        <v>52</v>
      </c>
      <c r="K49" s="444">
        <v>53</v>
      </c>
      <c r="L49" s="444">
        <v>47</v>
      </c>
      <c r="M49" s="445">
        <f t="shared" si="14"/>
        <v>50.666666666666664</v>
      </c>
      <c r="N49" s="446">
        <v>54</v>
      </c>
      <c r="O49" s="128">
        <v>68</v>
      </c>
      <c r="P49" s="128">
        <v>82</v>
      </c>
      <c r="Q49" s="135">
        <f t="shared" si="15"/>
        <v>68</v>
      </c>
      <c r="R49" s="67">
        <f t="shared" si="16"/>
        <v>46.583333333333336</v>
      </c>
    </row>
    <row r="50" spans="1:18" ht="15.75" thickBot="1" x14ac:dyDescent="0.3">
      <c r="A50" s="86" t="s">
        <v>45</v>
      </c>
      <c r="B50" s="87">
        <f>SUM(B32:B49)</f>
        <v>42967</v>
      </c>
      <c r="C50" s="88">
        <f t="shared" ref="C50:P50" si="17">SUM(C32:C49)</f>
        <v>42298</v>
      </c>
      <c r="D50" s="88">
        <f t="shared" si="17"/>
        <v>42016</v>
      </c>
      <c r="E50" s="71">
        <f t="shared" si="12"/>
        <v>42427</v>
      </c>
      <c r="F50" s="89">
        <f t="shared" si="17"/>
        <v>42108</v>
      </c>
      <c r="G50" s="88">
        <f>SUM(G32:G49)</f>
        <v>42315</v>
      </c>
      <c r="H50" s="88">
        <f t="shared" si="17"/>
        <v>42474</v>
      </c>
      <c r="I50" s="71">
        <f t="shared" si="13"/>
        <v>42299</v>
      </c>
      <c r="J50" s="89">
        <f t="shared" si="17"/>
        <v>42675</v>
      </c>
      <c r="K50" s="88">
        <f t="shared" si="17"/>
        <v>42701</v>
      </c>
      <c r="L50" s="88">
        <f t="shared" si="17"/>
        <v>42846</v>
      </c>
      <c r="M50" s="71">
        <f t="shared" si="14"/>
        <v>42740.666666666664</v>
      </c>
      <c r="N50" s="89">
        <f t="shared" si="17"/>
        <v>43145</v>
      </c>
      <c r="O50" s="88">
        <f t="shared" si="17"/>
        <v>43265</v>
      </c>
      <c r="P50" s="88">
        <f t="shared" si="17"/>
        <v>43351</v>
      </c>
      <c r="Q50" s="90">
        <f t="shared" si="15"/>
        <v>43253.666666666664</v>
      </c>
      <c r="R50" s="73">
        <f t="shared" si="16"/>
        <v>42680.083333333336</v>
      </c>
    </row>
  </sheetData>
  <mergeCells count="6">
    <mergeCell ref="B1:R1"/>
    <mergeCell ref="A19:A20"/>
    <mergeCell ref="B19:E19"/>
    <mergeCell ref="F19:I19"/>
    <mergeCell ref="J19:M19"/>
    <mergeCell ref="N19:Q19"/>
  </mergeCells>
  <pageMargins left="0.25" right="0.25" top="0.75" bottom="0.75" header="0.3" footer="0.3"/>
  <pageSetup paperSize="5" scale="54" fitToHeight="0" orientation="landscape" r:id="rId1"/>
  <rowBreaks count="1" manualBreakCount="1">
    <brk id="22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opLeftCell="A21" zoomScale="95" zoomScaleNormal="95" workbookViewId="0">
      <pane xSplit="1" topLeftCell="L1" activePane="topRight" state="frozen"/>
      <selection pane="topRight" activeCell="R33" sqref="R33:R51"/>
    </sheetView>
  </sheetViews>
  <sheetFormatPr defaultRowHeight="15" x14ac:dyDescent="0.25"/>
  <cols>
    <col min="1" max="1" width="40.28515625" style="1" bestFit="1" customWidth="1"/>
    <col min="2" max="6" width="13.7109375" style="1" bestFit="1" customWidth="1"/>
    <col min="7" max="7" width="12.42578125" style="1" bestFit="1" customWidth="1"/>
    <col min="8" max="8" width="14.85546875" style="1" customWidth="1"/>
    <col min="9" max="10" width="13.7109375" style="1" bestFit="1" customWidth="1"/>
    <col min="11" max="11" width="12.42578125" style="1" bestFit="1" customWidth="1"/>
    <col min="12" max="12" width="16.42578125" style="1" customWidth="1"/>
    <col min="13" max="13" width="13.7109375" style="1" bestFit="1" customWidth="1"/>
    <col min="14" max="14" width="13.28515625" style="1" customWidth="1"/>
    <col min="15" max="15" width="14.42578125" style="1" customWidth="1"/>
    <col min="16" max="16" width="15.28515625" style="1" customWidth="1"/>
    <col min="17" max="17" width="14.5703125" style="1" bestFit="1" customWidth="1"/>
    <col min="18" max="18" width="15.5703125" style="1" customWidth="1"/>
    <col min="19" max="19" width="16.28515625" style="1" customWidth="1"/>
    <col min="20" max="20" width="15.7109375" style="1" customWidth="1"/>
    <col min="21" max="16384" width="9.140625" style="1"/>
  </cols>
  <sheetData>
    <row r="1" spans="1:20" ht="23.25" customHeight="1" thickBot="1" x14ac:dyDescent="0.4">
      <c r="A1" s="2"/>
      <c r="B1" s="564" t="s">
        <v>87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</row>
    <row r="2" spans="1:20" s="7" customFormat="1" ht="69.75" thickBot="1" x14ac:dyDescent="0.3">
      <c r="A2" s="3"/>
      <c r="B2" s="100" t="s">
        <v>52</v>
      </c>
      <c r="C2" s="100" t="s">
        <v>53</v>
      </c>
      <c r="D2" s="100" t="s">
        <v>54</v>
      </c>
      <c r="E2" s="94" t="s">
        <v>1</v>
      </c>
      <c r="F2" s="100" t="s">
        <v>55</v>
      </c>
      <c r="G2" s="100" t="s">
        <v>56</v>
      </c>
      <c r="H2" s="100" t="s">
        <v>57</v>
      </c>
      <c r="I2" s="94" t="s">
        <v>2</v>
      </c>
      <c r="J2" s="100" t="s">
        <v>58</v>
      </c>
      <c r="K2" s="100" t="s">
        <v>59</v>
      </c>
      <c r="L2" s="100" t="s">
        <v>60</v>
      </c>
      <c r="M2" s="94" t="s">
        <v>3</v>
      </c>
      <c r="N2" s="100" t="s">
        <v>61</v>
      </c>
      <c r="O2" s="100" t="s">
        <v>62</v>
      </c>
      <c r="P2" s="100" t="s">
        <v>63</v>
      </c>
      <c r="Q2" s="94" t="s">
        <v>4</v>
      </c>
      <c r="R2" s="95" t="s">
        <v>5</v>
      </c>
      <c r="S2" s="6"/>
    </row>
    <row r="3" spans="1:20" s="7" customFormat="1" ht="16.5" thickBot="1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/>
    </row>
    <row r="4" spans="1:20" s="7" customFormat="1" ht="15.75" x14ac:dyDescent="0.25">
      <c r="A4" s="8" t="s">
        <v>6</v>
      </c>
      <c r="B4" s="9">
        <v>20260</v>
      </c>
      <c r="C4" s="10">
        <v>16682</v>
      </c>
      <c r="D4" s="10">
        <v>17820</v>
      </c>
      <c r="E4" s="11">
        <f>SUM(B4:D4)</f>
        <v>54762</v>
      </c>
      <c r="F4" s="9">
        <v>17720</v>
      </c>
      <c r="G4" s="10">
        <v>16481</v>
      </c>
      <c r="H4" s="10">
        <v>16180</v>
      </c>
      <c r="I4" s="11">
        <f>SUM(F4:H4)</f>
        <v>50381</v>
      </c>
      <c r="J4" s="9">
        <v>13060</v>
      </c>
      <c r="K4" s="10">
        <v>14920</v>
      </c>
      <c r="L4" s="10">
        <v>18820</v>
      </c>
      <c r="M4" s="11">
        <f>SUM(J4:L4)</f>
        <v>46800</v>
      </c>
      <c r="N4" s="119">
        <v>18140</v>
      </c>
      <c r="O4" s="10">
        <v>19420</v>
      </c>
      <c r="P4" s="10">
        <v>21540</v>
      </c>
      <c r="Q4" s="11">
        <f>SUM(N4:P4)</f>
        <v>59100</v>
      </c>
      <c r="R4" s="12">
        <f>SUM(B4:D4,F4:H4,J4:L4,N4:P4)</f>
        <v>211043</v>
      </c>
      <c r="S4" s="13"/>
    </row>
    <row r="5" spans="1:20" s="7" customFormat="1" ht="15.75" x14ac:dyDescent="0.25">
      <c r="A5" s="14" t="s">
        <v>7</v>
      </c>
      <c r="B5" s="15">
        <v>72320</v>
      </c>
      <c r="C5" s="16">
        <v>110680</v>
      </c>
      <c r="D5" s="16">
        <v>62060</v>
      </c>
      <c r="E5" s="17">
        <f t="shared" ref="E5:E11" si="0">SUM(B5:D5)</f>
        <v>245060</v>
      </c>
      <c r="F5" s="15">
        <v>48720</v>
      </c>
      <c r="G5" s="16">
        <v>34040</v>
      </c>
      <c r="H5" s="16">
        <v>30760</v>
      </c>
      <c r="I5" s="17">
        <f t="shared" ref="I5:I11" si="1">SUM(F5:H5)</f>
        <v>113520</v>
      </c>
      <c r="J5" s="15">
        <v>37800</v>
      </c>
      <c r="K5" s="16">
        <v>38900</v>
      </c>
      <c r="L5" s="16">
        <v>49060</v>
      </c>
      <c r="M5" s="17">
        <f t="shared" ref="M5:M11" si="2">SUM(J5:L5)</f>
        <v>125760</v>
      </c>
      <c r="N5" s="120">
        <v>47460</v>
      </c>
      <c r="O5" s="16">
        <v>53800</v>
      </c>
      <c r="P5" s="16">
        <v>66880</v>
      </c>
      <c r="Q5" s="17">
        <f t="shared" ref="Q5:Q11" si="3">SUM(N5:P5)</f>
        <v>168140</v>
      </c>
      <c r="R5" s="18">
        <f t="shared" ref="R5:R11" si="4">SUM(B5:D5,F5:H5,J5:L5,N5:P5)</f>
        <v>652480</v>
      </c>
      <c r="S5" s="13"/>
    </row>
    <row r="6" spans="1:20" s="7" customFormat="1" ht="15.75" x14ac:dyDescent="0.25">
      <c r="A6" s="14" t="s">
        <v>8</v>
      </c>
      <c r="B6" s="15">
        <v>5</v>
      </c>
      <c r="C6" s="16">
        <v>10</v>
      </c>
      <c r="D6" s="16">
        <v>35</v>
      </c>
      <c r="E6" s="17">
        <f t="shared" si="0"/>
        <v>50</v>
      </c>
      <c r="F6" s="15">
        <v>20</v>
      </c>
      <c r="G6" s="16">
        <v>15</v>
      </c>
      <c r="H6" s="16">
        <v>25</v>
      </c>
      <c r="I6" s="17">
        <f t="shared" si="1"/>
        <v>60</v>
      </c>
      <c r="J6" s="15">
        <v>45</v>
      </c>
      <c r="K6" s="16">
        <v>25</v>
      </c>
      <c r="L6" s="16">
        <v>5</v>
      </c>
      <c r="M6" s="17">
        <f t="shared" si="2"/>
        <v>75</v>
      </c>
      <c r="N6" s="120">
        <v>20</v>
      </c>
      <c r="O6" s="16">
        <v>5</v>
      </c>
      <c r="P6" s="16">
        <v>5</v>
      </c>
      <c r="Q6" s="17">
        <f t="shared" si="3"/>
        <v>30</v>
      </c>
      <c r="R6" s="18">
        <f t="shared" si="4"/>
        <v>215</v>
      </c>
      <c r="S6" s="13"/>
    </row>
    <row r="7" spans="1:20" s="7" customFormat="1" ht="15.75" x14ac:dyDescent="0.25">
      <c r="A7" s="14" t="s">
        <v>9</v>
      </c>
      <c r="B7" s="15">
        <v>5849.25</v>
      </c>
      <c r="C7" s="16">
        <v>5370.75</v>
      </c>
      <c r="D7" s="16">
        <v>5222.25</v>
      </c>
      <c r="E7" s="17">
        <f t="shared" si="0"/>
        <v>16442.25</v>
      </c>
      <c r="F7" s="15">
        <v>4601.5</v>
      </c>
      <c r="G7" s="16">
        <v>5527.5</v>
      </c>
      <c r="H7" s="16">
        <v>5857.5</v>
      </c>
      <c r="I7" s="17">
        <f t="shared" si="1"/>
        <v>15986.5</v>
      </c>
      <c r="J7" s="15">
        <v>4809.75</v>
      </c>
      <c r="K7" s="16">
        <v>4702.5</v>
      </c>
      <c r="L7" s="16">
        <v>6123.25</v>
      </c>
      <c r="M7" s="17">
        <f t="shared" si="2"/>
        <v>15635.5</v>
      </c>
      <c r="N7" s="120">
        <v>6756.75</v>
      </c>
      <c r="O7" s="16">
        <v>6554</v>
      </c>
      <c r="P7" s="16">
        <v>6323</v>
      </c>
      <c r="Q7" s="17">
        <f t="shared" si="3"/>
        <v>19633.75</v>
      </c>
      <c r="R7" s="18">
        <f t="shared" si="4"/>
        <v>67698</v>
      </c>
      <c r="S7" s="13"/>
    </row>
    <row r="8" spans="1:20" s="7" customFormat="1" ht="15.75" x14ac:dyDescent="0.25">
      <c r="A8" s="14" t="s">
        <v>10</v>
      </c>
      <c r="B8" s="15">
        <v>14540.7</v>
      </c>
      <c r="C8" s="16">
        <v>13200</v>
      </c>
      <c r="D8" s="16">
        <v>12880</v>
      </c>
      <c r="E8" s="17">
        <f t="shared" si="0"/>
        <v>40620.699999999997</v>
      </c>
      <c r="F8" s="15">
        <v>11380</v>
      </c>
      <c r="G8" s="16">
        <v>13511</v>
      </c>
      <c r="H8" s="16">
        <v>15000</v>
      </c>
      <c r="I8" s="17">
        <f t="shared" si="1"/>
        <v>39891</v>
      </c>
      <c r="J8" s="15">
        <v>12468.25</v>
      </c>
      <c r="K8" s="16">
        <v>11620</v>
      </c>
      <c r="L8" s="16">
        <v>14910</v>
      </c>
      <c r="M8" s="17">
        <f t="shared" si="2"/>
        <v>38998.25</v>
      </c>
      <c r="N8" s="120">
        <v>16660</v>
      </c>
      <c r="O8" s="16">
        <v>15940</v>
      </c>
      <c r="P8" s="16">
        <v>15493.25</v>
      </c>
      <c r="Q8" s="17">
        <f t="shared" si="3"/>
        <v>48093.25</v>
      </c>
      <c r="R8" s="18">
        <f t="shared" si="4"/>
        <v>167603.20000000001</v>
      </c>
      <c r="S8" s="13"/>
    </row>
    <row r="9" spans="1:20" s="7" customFormat="1" ht="15.75" x14ac:dyDescent="0.25">
      <c r="A9" s="14" t="s">
        <v>11</v>
      </c>
      <c r="B9" s="15">
        <v>35</v>
      </c>
      <c r="C9" s="16">
        <v>140</v>
      </c>
      <c r="D9" s="16">
        <v>260</v>
      </c>
      <c r="E9" s="17">
        <f t="shared" si="0"/>
        <v>435</v>
      </c>
      <c r="F9" s="15">
        <v>15</v>
      </c>
      <c r="G9" s="16">
        <v>0</v>
      </c>
      <c r="H9" s="16">
        <v>35</v>
      </c>
      <c r="I9" s="17">
        <f t="shared" si="1"/>
        <v>50</v>
      </c>
      <c r="J9" s="15">
        <v>70</v>
      </c>
      <c r="K9" s="16">
        <v>0</v>
      </c>
      <c r="L9" s="16">
        <v>210</v>
      </c>
      <c r="M9" s="17">
        <f t="shared" si="2"/>
        <v>280</v>
      </c>
      <c r="N9" s="120">
        <v>70</v>
      </c>
      <c r="O9" s="16">
        <v>35</v>
      </c>
      <c r="P9" s="16">
        <v>70</v>
      </c>
      <c r="Q9" s="17">
        <f t="shared" si="3"/>
        <v>175</v>
      </c>
      <c r="R9" s="18">
        <f t="shared" si="4"/>
        <v>940</v>
      </c>
      <c r="S9" s="13"/>
    </row>
    <row r="10" spans="1:20" s="7" customFormat="1" ht="15.75" x14ac:dyDescent="0.25">
      <c r="A10" s="14" t="s">
        <v>12</v>
      </c>
      <c r="B10" s="15">
        <v>18</v>
      </c>
      <c r="C10" s="16">
        <v>4</v>
      </c>
      <c r="D10" s="16">
        <v>18</v>
      </c>
      <c r="E10" s="17">
        <f t="shared" si="0"/>
        <v>40</v>
      </c>
      <c r="F10" s="15">
        <v>16</v>
      </c>
      <c r="G10" s="16">
        <v>18</v>
      </c>
      <c r="H10" s="16">
        <v>36</v>
      </c>
      <c r="I10" s="17">
        <f t="shared" si="1"/>
        <v>70</v>
      </c>
      <c r="J10" s="15">
        <v>36</v>
      </c>
      <c r="K10" s="16">
        <v>20</v>
      </c>
      <c r="L10" s="16">
        <v>10</v>
      </c>
      <c r="M10" s="17">
        <f t="shared" si="2"/>
        <v>66</v>
      </c>
      <c r="N10" s="120">
        <v>16</v>
      </c>
      <c r="O10" s="16">
        <v>14</v>
      </c>
      <c r="P10" s="16">
        <v>16</v>
      </c>
      <c r="Q10" s="17">
        <f t="shared" si="3"/>
        <v>46</v>
      </c>
      <c r="R10" s="18">
        <f t="shared" si="4"/>
        <v>222</v>
      </c>
      <c r="S10" s="13"/>
    </row>
    <row r="11" spans="1:20" s="7" customFormat="1" ht="15.75" x14ac:dyDescent="0.25">
      <c r="A11" s="14" t="s">
        <v>13</v>
      </c>
      <c r="B11" s="15">
        <v>7150</v>
      </c>
      <c r="C11" s="16">
        <v>8600</v>
      </c>
      <c r="D11" s="16">
        <v>10875</v>
      </c>
      <c r="E11" s="17">
        <f t="shared" si="0"/>
        <v>26625</v>
      </c>
      <c r="F11" s="15">
        <v>10325</v>
      </c>
      <c r="G11" s="16">
        <v>6000</v>
      </c>
      <c r="H11" s="16">
        <v>4975</v>
      </c>
      <c r="I11" s="17">
        <f t="shared" si="1"/>
        <v>21300</v>
      </c>
      <c r="J11" s="15">
        <v>4850</v>
      </c>
      <c r="K11" s="16">
        <v>5700</v>
      </c>
      <c r="L11" s="16">
        <v>7000</v>
      </c>
      <c r="M11" s="17">
        <f t="shared" si="2"/>
        <v>17550</v>
      </c>
      <c r="N11" s="120">
        <v>5500</v>
      </c>
      <c r="O11" s="16">
        <v>7375</v>
      </c>
      <c r="P11" s="16">
        <v>7575</v>
      </c>
      <c r="Q11" s="17">
        <f t="shared" si="3"/>
        <v>20450</v>
      </c>
      <c r="R11" s="18">
        <f t="shared" si="4"/>
        <v>85925</v>
      </c>
      <c r="S11" s="13"/>
    </row>
    <row r="12" spans="1:20" s="7" customFormat="1" ht="16.5" thickBot="1" x14ac:dyDescent="0.3">
      <c r="A12" s="19" t="s">
        <v>14</v>
      </c>
      <c r="B12" s="20">
        <f>SUM(B4:B11)</f>
        <v>120177.95</v>
      </c>
      <c r="C12" s="21">
        <f t="shared" ref="C12:Q12" si="5">SUM(C4:C11)</f>
        <v>154686.75</v>
      </c>
      <c r="D12" s="21">
        <f t="shared" si="5"/>
        <v>109170.25</v>
      </c>
      <c r="E12" s="22">
        <f t="shared" si="5"/>
        <v>384034.95</v>
      </c>
      <c r="F12" s="20">
        <f t="shared" si="5"/>
        <v>92797.5</v>
      </c>
      <c r="G12" s="21">
        <f t="shared" si="5"/>
        <v>75592.5</v>
      </c>
      <c r="H12" s="21">
        <f t="shared" si="5"/>
        <v>72868.5</v>
      </c>
      <c r="I12" s="22">
        <f t="shared" si="5"/>
        <v>241258.5</v>
      </c>
      <c r="J12" s="20">
        <f t="shared" si="5"/>
        <v>73139</v>
      </c>
      <c r="K12" s="21">
        <f t="shared" si="5"/>
        <v>75887.5</v>
      </c>
      <c r="L12" s="21">
        <f t="shared" si="5"/>
        <v>96138.25</v>
      </c>
      <c r="M12" s="22">
        <f t="shared" si="5"/>
        <v>245164.75</v>
      </c>
      <c r="N12" s="20">
        <f t="shared" si="5"/>
        <v>94622.75</v>
      </c>
      <c r="O12" s="21">
        <f t="shared" si="5"/>
        <v>103143</v>
      </c>
      <c r="P12" s="21">
        <f t="shared" si="5"/>
        <v>117902.25</v>
      </c>
      <c r="Q12" s="22">
        <f t="shared" si="5"/>
        <v>315668</v>
      </c>
      <c r="R12" s="23">
        <f>SUM(R4:R11)</f>
        <v>1186126.2</v>
      </c>
      <c r="S12" s="13"/>
    </row>
    <row r="13" spans="1:20" s="7" customFormat="1" ht="15.75" x14ac:dyDescent="0.25">
      <c r="A13" s="24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13"/>
      <c r="S13" s="27"/>
      <c r="T13" s="27"/>
    </row>
    <row r="14" spans="1:20" s="7" customFormat="1" ht="16.5" thickBot="1" x14ac:dyDescent="0.3">
      <c r="A14" s="28" t="s">
        <v>15</v>
      </c>
      <c r="B14" s="3"/>
      <c r="C14" s="3"/>
      <c r="D14" s="3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13"/>
      <c r="S14" s="27"/>
      <c r="T14" s="27"/>
    </row>
    <row r="15" spans="1:20" s="7" customFormat="1" ht="15.75" x14ac:dyDescent="0.25">
      <c r="A15" s="30" t="s">
        <v>16</v>
      </c>
      <c r="B15" s="9">
        <v>7237.53</v>
      </c>
      <c r="C15" s="10">
        <v>13431.13</v>
      </c>
      <c r="D15" s="10">
        <v>21248.6</v>
      </c>
      <c r="E15" s="11">
        <f>SUM(B15:D15)</f>
        <v>41917.259999999995</v>
      </c>
      <c r="F15" s="9">
        <v>19267.240000000002</v>
      </c>
      <c r="G15" s="10">
        <v>13520.5</v>
      </c>
      <c r="H15" s="10">
        <v>12303.67</v>
      </c>
      <c r="I15" s="11">
        <f>SUM(F15:H15)</f>
        <v>45091.41</v>
      </c>
      <c r="J15" s="9">
        <v>9333.94</v>
      </c>
      <c r="K15" s="10">
        <v>8978.9</v>
      </c>
      <c r="L15" s="10">
        <v>8908.44</v>
      </c>
      <c r="M15" s="11">
        <f>SUM(J15:L15)</f>
        <v>27221.279999999999</v>
      </c>
      <c r="N15" s="119">
        <f>4196.95+4608.04+3629.48+371.95+298.95</f>
        <v>13105.37</v>
      </c>
      <c r="O15" s="10">
        <f>4196.95+4608.05+3731.13+371.95+0+298.95</f>
        <v>13207.030000000002</v>
      </c>
      <c r="P15" s="10"/>
      <c r="Q15" s="11">
        <f>SUM(N15:P15)</f>
        <v>26312.400000000001</v>
      </c>
      <c r="R15" s="12">
        <f>SUM(B15:D15,F15:H15,J15:L15,N15:P15)</f>
        <v>140542.35</v>
      </c>
      <c r="S15" s="27"/>
    </row>
    <row r="16" spans="1:20" s="7" customFormat="1" ht="15.75" x14ac:dyDescent="0.25">
      <c r="A16" s="31" t="s">
        <v>17</v>
      </c>
      <c r="B16" s="15">
        <v>0</v>
      </c>
      <c r="C16" s="16">
        <v>13276.7</v>
      </c>
      <c r="D16" s="16">
        <v>14739.47</v>
      </c>
      <c r="E16" s="32">
        <f>SUM(B16:D16)</f>
        <v>28016.17</v>
      </c>
      <c r="F16" s="15">
        <v>10347.48</v>
      </c>
      <c r="G16" s="16">
        <v>8489.7199999999993</v>
      </c>
      <c r="H16" s="16">
        <v>7994.44</v>
      </c>
      <c r="I16" s="32">
        <f>SUM(F16:H16)</f>
        <v>26831.639999999996</v>
      </c>
      <c r="J16" s="15">
        <v>6796.35</v>
      </c>
      <c r="K16" s="16">
        <v>0</v>
      </c>
      <c r="L16" s="16">
        <v>13286.94</v>
      </c>
      <c r="M16" s="32">
        <f>SUM(J16:L16)</f>
        <v>20083.29</v>
      </c>
      <c r="N16" s="120">
        <v>10944.45</v>
      </c>
      <c r="O16" s="16">
        <v>8684.06</v>
      </c>
      <c r="P16" s="16"/>
      <c r="Q16" s="32">
        <f>SUM(N16:P16)</f>
        <v>19628.510000000002</v>
      </c>
      <c r="R16" s="33">
        <f>SUM(B16:D16,F16:H16,J16:L16,N16:P16)</f>
        <v>94559.609999999986</v>
      </c>
      <c r="S16" s="27"/>
    </row>
    <row r="17" spans="1:20" s="7" customFormat="1" ht="16.5" thickBot="1" x14ac:dyDescent="0.3">
      <c r="A17" s="34" t="s">
        <v>18</v>
      </c>
      <c r="B17" s="20">
        <f>SUM(B15:B16)</f>
        <v>7237.53</v>
      </c>
      <c r="C17" s="35">
        <f t="shared" ref="C17:Q17" si="6">SUM(C15:C16)</f>
        <v>26707.83</v>
      </c>
      <c r="D17" s="35">
        <f t="shared" si="6"/>
        <v>35988.07</v>
      </c>
      <c r="E17" s="36">
        <f t="shared" si="6"/>
        <v>69933.429999999993</v>
      </c>
      <c r="F17" s="20">
        <f t="shared" si="6"/>
        <v>29614.720000000001</v>
      </c>
      <c r="G17" s="35">
        <f t="shared" si="6"/>
        <v>22010.22</v>
      </c>
      <c r="H17" s="35">
        <f t="shared" si="6"/>
        <v>20298.11</v>
      </c>
      <c r="I17" s="36">
        <f t="shared" si="6"/>
        <v>71923.05</v>
      </c>
      <c r="J17" s="20">
        <f t="shared" si="6"/>
        <v>16130.29</v>
      </c>
      <c r="K17" s="35">
        <f t="shared" si="6"/>
        <v>8978.9</v>
      </c>
      <c r="L17" s="35">
        <f t="shared" si="6"/>
        <v>22195.38</v>
      </c>
      <c r="M17" s="36">
        <f t="shared" si="6"/>
        <v>47304.57</v>
      </c>
      <c r="N17" s="20">
        <f t="shared" si="6"/>
        <v>24049.82</v>
      </c>
      <c r="O17" s="35">
        <f t="shared" si="6"/>
        <v>21891.090000000004</v>
      </c>
      <c r="P17" s="35">
        <f t="shared" si="6"/>
        <v>0</v>
      </c>
      <c r="Q17" s="36">
        <f t="shared" si="6"/>
        <v>45940.91</v>
      </c>
      <c r="R17" s="37">
        <f>SUM(R15:R16)</f>
        <v>235101.96</v>
      </c>
      <c r="S17" s="27"/>
    </row>
    <row r="18" spans="1:20" s="7" customFormat="1" ht="16.5" thickBot="1" x14ac:dyDescent="0.3">
      <c r="A18" s="24"/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13"/>
      <c r="S18" s="27"/>
      <c r="T18" s="27"/>
    </row>
    <row r="19" spans="1:20" s="7" customFormat="1" ht="15.75" x14ac:dyDescent="0.25">
      <c r="A19" s="38" t="s">
        <v>46</v>
      </c>
      <c r="B19" s="39"/>
      <c r="C19" s="40"/>
      <c r="D19" s="40"/>
      <c r="E19" s="41">
        <v>533048</v>
      </c>
      <c r="F19" s="42"/>
      <c r="G19" s="40"/>
      <c r="H19" s="40"/>
      <c r="I19" s="43"/>
      <c r="J19" s="42"/>
      <c r="K19" s="40"/>
      <c r="L19" s="40"/>
      <c r="M19" s="43"/>
      <c r="N19" s="42"/>
      <c r="O19" s="40"/>
      <c r="P19" s="40"/>
      <c r="Q19" s="43"/>
      <c r="R19" s="44">
        <f>SUM(E19,I19,M19,Q19)</f>
        <v>533048</v>
      </c>
      <c r="S19" s="27"/>
      <c r="T19" s="27"/>
    </row>
    <row r="20" spans="1:20" s="7" customFormat="1" ht="15.75" customHeight="1" thickBot="1" x14ac:dyDescent="0.3">
      <c r="A20" s="565" t="s">
        <v>19</v>
      </c>
      <c r="B20" s="570" t="s">
        <v>64</v>
      </c>
      <c r="C20" s="571"/>
      <c r="D20" s="571"/>
      <c r="E20" s="572"/>
      <c r="F20" s="567" t="s">
        <v>65</v>
      </c>
      <c r="G20" s="568"/>
      <c r="H20" s="568"/>
      <c r="I20" s="569"/>
      <c r="J20" s="567" t="s">
        <v>66</v>
      </c>
      <c r="K20" s="568"/>
      <c r="L20" s="568"/>
      <c r="M20" s="569"/>
      <c r="N20" s="567" t="s">
        <v>67</v>
      </c>
      <c r="O20" s="568"/>
      <c r="P20" s="568"/>
      <c r="Q20" s="569"/>
      <c r="R20" s="37">
        <f>SUM(E22,I21)</f>
        <v>169335.45</v>
      </c>
      <c r="S20" s="27"/>
      <c r="T20" s="27"/>
    </row>
    <row r="21" spans="1:20" s="7" customFormat="1" ht="16.5" thickBot="1" x14ac:dyDescent="0.3">
      <c r="A21" s="566"/>
      <c r="B21" s="45">
        <f>E12</f>
        <v>384034.95</v>
      </c>
      <c r="C21" s="46">
        <f>E17</f>
        <v>69933.429999999993</v>
      </c>
      <c r="D21" s="97">
        <v>150000</v>
      </c>
      <c r="E21" s="47">
        <f>B21-C21-D21</f>
        <v>164101.52000000002</v>
      </c>
      <c r="F21" s="48">
        <f>I12</f>
        <v>241258.5</v>
      </c>
      <c r="G21" s="46">
        <f>I17</f>
        <v>71923.05</v>
      </c>
      <c r="H21" s="46"/>
      <c r="I21" s="47">
        <f>F21-G21-H21</f>
        <v>169335.45</v>
      </c>
      <c r="J21" s="48">
        <f>M12</f>
        <v>245164.75</v>
      </c>
      <c r="K21" s="46">
        <f>M17</f>
        <v>47304.57</v>
      </c>
      <c r="L21" s="46"/>
      <c r="M21" s="47">
        <f>J21-K21-L21</f>
        <v>197860.18</v>
      </c>
      <c r="N21" s="48">
        <f>Q12</f>
        <v>315668</v>
      </c>
      <c r="O21" s="46">
        <f>Q17</f>
        <v>45940.91</v>
      </c>
      <c r="P21" s="46"/>
      <c r="Q21" s="47">
        <f>N21-O21-P21</f>
        <v>269727.08999999997</v>
      </c>
      <c r="R21" s="37">
        <f>SUM(R19,R20)</f>
        <v>702383.45</v>
      </c>
      <c r="S21" s="27"/>
      <c r="T21" s="27"/>
    </row>
    <row r="22" spans="1:20" ht="31.5" x14ac:dyDescent="0.25">
      <c r="A22" s="50"/>
      <c r="B22" s="50"/>
      <c r="C22" s="50"/>
      <c r="D22" s="50"/>
      <c r="E22" s="51"/>
      <c r="F22" s="51"/>
      <c r="G22" s="51"/>
      <c r="H22" s="98" t="s">
        <v>49</v>
      </c>
      <c r="I22" s="99">
        <f>D21</f>
        <v>150000</v>
      </c>
      <c r="J22" s="51"/>
      <c r="K22" s="51"/>
      <c r="L22" s="98" t="s">
        <v>50</v>
      </c>
      <c r="M22" s="99">
        <f>I22</f>
        <v>150000</v>
      </c>
      <c r="N22" s="51"/>
      <c r="O22" s="51"/>
      <c r="P22" s="98" t="s">
        <v>51</v>
      </c>
      <c r="Q22" s="99">
        <f>M22</f>
        <v>150000</v>
      </c>
      <c r="R22" s="49"/>
      <c r="S22" s="52"/>
      <c r="T22" s="52"/>
    </row>
    <row r="23" spans="1:20" ht="15.75" thickBot="1" x14ac:dyDescent="0.3">
      <c r="A23" s="50"/>
      <c r="B23" s="50"/>
      <c r="C23" s="50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49"/>
      <c r="S23" s="52"/>
      <c r="T23" s="52"/>
    </row>
    <row r="24" spans="1:20" ht="76.5" customHeight="1" thickBot="1" x14ac:dyDescent="0.3">
      <c r="A24" s="53" t="s">
        <v>20</v>
      </c>
      <c r="B24" s="100" t="s">
        <v>52</v>
      </c>
      <c r="C24" s="100" t="s">
        <v>53</v>
      </c>
      <c r="D24" s="100" t="s">
        <v>54</v>
      </c>
      <c r="E24" s="94" t="s">
        <v>1</v>
      </c>
      <c r="F24" s="100" t="s">
        <v>55</v>
      </c>
      <c r="G24" s="100" t="s">
        <v>56</v>
      </c>
      <c r="H24" s="100" t="s">
        <v>57</v>
      </c>
      <c r="I24" s="94" t="s">
        <v>2</v>
      </c>
      <c r="J24" s="100" t="s">
        <v>58</v>
      </c>
      <c r="K24" s="100" t="s">
        <v>59</v>
      </c>
      <c r="L24" s="100" t="s">
        <v>60</v>
      </c>
      <c r="M24" s="94" t="s">
        <v>3</v>
      </c>
      <c r="N24" s="100" t="s">
        <v>61</v>
      </c>
      <c r="O24" s="100" t="s">
        <v>62</v>
      </c>
      <c r="P24" s="100" t="s">
        <v>63</v>
      </c>
      <c r="Q24" s="94" t="s">
        <v>4</v>
      </c>
      <c r="R24" s="95" t="s">
        <v>5</v>
      </c>
      <c r="S24" s="54"/>
      <c r="T24" s="54"/>
    </row>
    <row r="25" spans="1:20" x14ac:dyDescent="0.25">
      <c r="A25" s="55" t="s">
        <v>21</v>
      </c>
      <c r="B25" s="56">
        <v>1052</v>
      </c>
      <c r="C25" s="57">
        <v>849</v>
      </c>
      <c r="D25" s="57">
        <v>915</v>
      </c>
      <c r="E25" s="58">
        <f t="shared" ref="E25:E30" si="7">SUM(B25:D25)</f>
        <v>2816</v>
      </c>
      <c r="F25" s="59">
        <v>917</v>
      </c>
      <c r="G25" s="57">
        <v>787</v>
      </c>
      <c r="H25" s="57">
        <v>787</v>
      </c>
      <c r="I25" s="58">
        <f t="shared" ref="I25:I30" si="8">SUM(F25:H25)</f>
        <v>2491</v>
      </c>
      <c r="J25" s="59">
        <v>719</v>
      </c>
      <c r="K25" s="57">
        <v>704</v>
      </c>
      <c r="L25" s="121">
        <v>946</v>
      </c>
      <c r="M25" s="58">
        <f t="shared" ref="M25:M30" si="9">SUM(J25:L25)</f>
        <v>2369</v>
      </c>
      <c r="N25" s="124">
        <v>942</v>
      </c>
      <c r="O25" s="57">
        <v>924</v>
      </c>
      <c r="P25" s="57">
        <v>1119</v>
      </c>
      <c r="Q25" s="58">
        <f t="shared" ref="Q25:Q30" si="10">SUM(N25:P25)</f>
        <v>2985</v>
      </c>
      <c r="R25" s="60">
        <f t="shared" ref="R25:R30" si="11">SUM(B25:D25,F25:H25,J25:L25,N25:P25)</f>
        <v>10661</v>
      </c>
      <c r="S25" s="61"/>
      <c r="T25" s="54"/>
    </row>
    <row r="26" spans="1:20" x14ac:dyDescent="0.25">
      <c r="A26" s="62" t="s">
        <v>22</v>
      </c>
      <c r="B26" s="63">
        <v>3584</v>
      </c>
      <c r="C26" s="64">
        <v>5552</v>
      </c>
      <c r="D26" s="64">
        <v>3174</v>
      </c>
      <c r="E26" s="65">
        <f t="shared" si="7"/>
        <v>12310</v>
      </c>
      <c r="F26" s="66">
        <v>2386</v>
      </c>
      <c r="G26" s="64">
        <v>1632</v>
      </c>
      <c r="H26" s="64">
        <v>1606</v>
      </c>
      <c r="I26" s="65">
        <f t="shared" si="8"/>
        <v>5624</v>
      </c>
      <c r="J26" s="66">
        <v>1894</v>
      </c>
      <c r="K26" s="64">
        <v>1895</v>
      </c>
      <c r="L26" s="122">
        <v>2395</v>
      </c>
      <c r="M26" s="65">
        <f t="shared" si="9"/>
        <v>6184</v>
      </c>
      <c r="N26" s="125">
        <v>2473</v>
      </c>
      <c r="O26" s="64">
        <v>2611</v>
      </c>
      <c r="P26" s="64">
        <v>3373</v>
      </c>
      <c r="Q26" s="65">
        <f t="shared" si="10"/>
        <v>8457</v>
      </c>
      <c r="R26" s="67">
        <f t="shared" si="11"/>
        <v>32575</v>
      </c>
      <c r="S26" s="61"/>
      <c r="T26" s="54"/>
    </row>
    <row r="27" spans="1:20" x14ac:dyDescent="0.25">
      <c r="A27" s="62" t="s">
        <v>23</v>
      </c>
      <c r="B27" s="63">
        <v>11</v>
      </c>
      <c r="C27" s="64">
        <v>16</v>
      </c>
      <c r="D27" s="64">
        <v>26</v>
      </c>
      <c r="E27" s="65">
        <f t="shared" si="7"/>
        <v>53</v>
      </c>
      <c r="F27" s="66">
        <v>22</v>
      </c>
      <c r="G27" s="64">
        <v>11</v>
      </c>
      <c r="H27" s="64">
        <v>18</v>
      </c>
      <c r="I27" s="65">
        <f t="shared" si="8"/>
        <v>51</v>
      </c>
      <c r="J27" s="66">
        <v>18</v>
      </c>
      <c r="K27" s="64">
        <v>15</v>
      </c>
      <c r="L27" s="122">
        <v>11</v>
      </c>
      <c r="M27" s="65">
        <f t="shared" si="9"/>
        <v>44</v>
      </c>
      <c r="N27" s="125">
        <v>20</v>
      </c>
      <c r="O27" s="64">
        <v>11</v>
      </c>
      <c r="P27" s="64">
        <v>20</v>
      </c>
      <c r="Q27" s="65">
        <f t="shared" si="10"/>
        <v>51</v>
      </c>
      <c r="R27" s="67">
        <f t="shared" si="11"/>
        <v>199</v>
      </c>
      <c r="S27" s="61"/>
      <c r="T27" s="54"/>
    </row>
    <row r="28" spans="1:20" x14ac:dyDescent="0.25">
      <c r="A28" s="62" t="s">
        <v>24</v>
      </c>
      <c r="B28" s="63">
        <v>715</v>
      </c>
      <c r="C28" s="64">
        <v>637</v>
      </c>
      <c r="D28" s="64">
        <v>649</v>
      </c>
      <c r="E28" s="65">
        <f t="shared" si="7"/>
        <v>2001</v>
      </c>
      <c r="F28" s="66">
        <v>698</v>
      </c>
      <c r="G28" s="64">
        <v>569</v>
      </c>
      <c r="H28" s="64">
        <v>831</v>
      </c>
      <c r="I28" s="65">
        <f t="shared" si="8"/>
        <v>2098</v>
      </c>
      <c r="J28" s="66">
        <v>607</v>
      </c>
      <c r="K28" s="64">
        <v>563</v>
      </c>
      <c r="L28" s="122">
        <v>735</v>
      </c>
      <c r="M28" s="65">
        <f t="shared" si="9"/>
        <v>1905</v>
      </c>
      <c r="N28" s="125">
        <v>781</v>
      </c>
      <c r="O28" s="64">
        <v>842</v>
      </c>
      <c r="P28" s="64">
        <v>776</v>
      </c>
      <c r="Q28" s="65">
        <f t="shared" si="10"/>
        <v>2399</v>
      </c>
      <c r="R28" s="67">
        <f t="shared" si="11"/>
        <v>8403</v>
      </c>
      <c r="S28" s="61"/>
      <c r="T28" s="54"/>
    </row>
    <row r="29" spans="1:20" x14ac:dyDescent="0.25">
      <c r="A29" s="62" t="s">
        <v>25</v>
      </c>
      <c r="B29" s="63">
        <v>1827</v>
      </c>
      <c r="C29" s="64">
        <v>1861</v>
      </c>
      <c r="D29" s="64">
        <v>1601</v>
      </c>
      <c r="E29" s="65">
        <f t="shared" si="7"/>
        <v>5289</v>
      </c>
      <c r="F29" s="66">
        <v>1401</v>
      </c>
      <c r="G29" s="64">
        <v>1260</v>
      </c>
      <c r="H29" s="64">
        <v>1215</v>
      </c>
      <c r="I29" s="65">
        <f t="shared" si="8"/>
        <v>3876</v>
      </c>
      <c r="J29" s="66">
        <v>1122</v>
      </c>
      <c r="K29" s="64">
        <v>1403</v>
      </c>
      <c r="L29" s="122">
        <v>1660</v>
      </c>
      <c r="M29" s="65">
        <f t="shared" si="9"/>
        <v>4185</v>
      </c>
      <c r="N29" s="125">
        <v>1393</v>
      </c>
      <c r="O29" s="64">
        <v>1467</v>
      </c>
      <c r="P29" s="64">
        <v>1578</v>
      </c>
      <c r="Q29" s="65">
        <f t="shared" si="10"/>
        <v>4438</v>
      </c>
      <c r="R29" s="67">
        <f t="shared" si="11"/>
        <v>17788</v>
      </c>
      <c r="S29" s="61"/>
      <c r="T29" s="54"/>
    </row>
    <row r="30" spans="1:20" ht="15.75" thickBot="1" x14ac:dyDescent="0.3">
      <c r="A30" s="68" t="s">
        <v>47</v>
      </c>
      <c r="B30" s="69">
        <v>311</v>
      </c>
      <c r="C30" s="70">
        <v>432</v>
      </c>
      <c r="D30" s="70">
        <v>453</v>
      </c>
      <c r="E30" s="71">
        <f t="shared" si="7"/>
        <v>1196</v>
      </c>
      <c r="F30" s="72">
        <v>351</v>
      </c>
      <c r="G30" s="70">
        <v>306</v>
      </c>
      <c r="H30" s="70">
        <v>309</v>
      </c>
      <c r="I30" s="71">
        <f t="shared" si="8"/>
        <v>966</v>
      </c>
      <c r="J30" s="72">
        <v>258</v>
      </c>
      <c r="K30" s="70">
        <v>351</v>
      </c>
      <c r="L30" s="123">
        <v>350</v>
      </c>
      <c r="M30" s="71">
        <f t="shared" si="9"/>
        <v>959</v>
      </c>
      <c r="N30" s="126">
        <v>314</v>
      </c>
      <c r="O30" s="70">
        <v>354</v>
      </c>
      <c r="P30" s="70">
        <v>373</v>
      </c>
      <c r="Q30" s="71">
        <f t="shared" si="10"/>
        <v>1041</v>
      </c>
      <c r="R30" s="73">
        <f t="shared" si="11"/>
        <v>4162</v>
      </c>
      <c r="S30" s="74"/>
    </row>
    <row r="31" spans="1:20" s="54" customFormat="1" ht="18" customHeight="1" x14ac:dyDescent="0.25">
      <c r="A31" s="51"/>
      <c r="B31" s="91"/>
      <c r="C31" s="92"/>
      <c r="D31" s="92"/>
      <c r="E31" s="93"/>
      <c r="F31" s="91"/>
      <c r="G31" s="92"/>
      <c r="H31" s="92"/>
      <c r="I31" s="93"/>
      <c r="J31" s="91"/>
      <c r="K31" s="92"/>
      <c r="L31" s="92"/>
      <c r="M31" s="93"/>
      <c r="N31" s="91"/>
      <c r="O31" s="92"/>
      <c r="P31" s="92"/>
      <c r="Q31" s="93"/>
      <c r="R31" s="93"/>
      <c r="S31" s="61"/>
    </row>
    <row r="32" spans="1:20" ht="15.75" thickBot="1" x14ac:dyDescent="0.3">
      <c r="A32" s="53" t="s">
        <v>26</v>
      </c>
      <c r="B32" s="50"/>
      <c r="C32" s="50"/>
      <c r="D32" s="50"/>
      <c r="E32" s="53" t="s">
        <v>48</v>
      </c>
      <c r="F32" s="51"/>
      <c r="G32" s="51"/>
      <c r="H32" s="51"/>
      <c r="I32" s="53" t="s">
        <v>48</v>
      </c>
      <c r="J32" s="51"/>
      <c r="K32" s="51"/>
      <c r="L32" s="51"/>
      <c r="M32" s="53" t="s">
        <v>48</v>
      </c>
      <c r="N32" s="51"/>
      <c r="O32" s="51"/>
      <c r="P32" s="51"/>
      <c r="Q32" s="53" t="s">
        <v>48</v>
      </c>
      <c r="R32" s="96" t="s">
        <v>48</v>
      </c>
    </row>
    <row r="33" spans="1:18" x14ac:dyDescent="0.25">
      <c r="A33" s="75" t="s">
        <v>27</v>
      </c>
      <c r="B33" s="56">
        <v>1337</v>
      </c>
      <c r="C33" s="57">
        <v>1308</v>
      </c>
      <c r="D33" s="57">
        <v>1284</v>
      </c>
      <c r="E33" s="58">
        <f>AVERAGE(B33:D33)</f>
        <v>1309.6666666666667</v>
      </c>
      <c r="F33" s="59">
        <v>1286</v>
      </c>
      <c r="G33" s="76">
        <v>1281</v>
      </c>
      <c r="H33" s="76">
        <v>1280</v>
      </c>
      <c r="I33" s="58">
        <f>AVERAGE(F33:H33)</f>
        <v>1282.3333333333333</v>
      </c>
      <c r="J33" s="77">
        <v>1294</v>
      </c>
      <c r="K33" s="78">
        <v>1290</v>
      </c>
      <c r="L33" s="127">
        <v>1308</v>
      </c>
      <c r="M33" s="131">
        <f>AVERAGE(J33:L33)</f>
        <v>1297.3333333333333</v>
      </c>
      <c r="N33" s="129">
        <v>1314</v>
      </c>
      <c r="O33" s="78">
        <v>1327</v>
      </c>
      <c r="P33" s="78">
        <v>1343</v>
      </c>
      <c r="Q33" s="134">
        <f>AVERAGE(N33:P33)</f>
        <v>1328</v>
      </c>
      <c r="R33" s="60">
        <f>AVERAGE(B33:D33,F33:H33,J33:L33,N33:P33)</f>
        <v>1304.3333333333333</v>
      </c>
    </row>
    <row r="34" spans="1:18" x14ac:dyDescent="0.25">
      <c r="A34" s="79" t="s">
        <v>28</v>
      </c>
      <c r="B34" s="63">
        <v>1418</v>
      </c>
      <c r="C34" s="64">
        <v>1376</v>
      </c>
      <c r="D34" s="64">
        <v>1381</v>
      </c>
      <c r="E34" s="65">
        <f t="shared" ref="E34:E51" si="12">AVERAGE(B34:D34)</f>
        <v>1391.6666666666667</v>
      </c>
      <c r="F34" s="66">
        <v>1389</v>
      </c>
      <c r="G34" s="80">
        <v>1394</v>
      </c>
      <c r="H34" s="80">
        <v>1395</v>
      </c>
      <c r="I34" s="65">
        <f t="shared" ref="I34:I51" si="13">AVERAGE(F34:H34)</f>
        <v>1392.6666666666667</v>
      </c>
      <c r="J34" s="81">
        <v>1410</v>
      </c>
      <c r="K34" s="82">
        <v>1383</v>
      </c>
      <c r="L34" s="128">
        <v>1390</v>
      </c>
      <c r="M34" s="132">
        <f t="shared" ref="M34:M51" si="14">AVERAGE(J34:L34)</f>
        <v>1394.3333333333333</v>
      </c>
      <c r="N34" s="130">
        <v>1423</v>
      </c>
      <c r="O34" s="82">
        <v>1444</v>
      </c>
      <c r="P34" s="82">
        <v>1446</v>
      </c>
      <c r="Q34" s="135">
        <f t="shared" ref="Q34:Q51" si="15">AVERAGE(N34:P34)</f>
        <v>1437.6666666666667</v>
      </c>
      <c r="R34" s="67">
        <f t="shared" ref="R34:R51" si="16">AVERAGE(B34:D34,F34:H34,J34:L34,N34:P34)</f>
        <v>1404.0833333333333</v>
      </c>
    </row>
    <row r="35" spans="1:18" x14ac:dyDescent="0.25">
      <c r="A35" s="79" t="s">
        <v>29</v>
      </c>
      <c r="B35" s="63">
        <v>13151</v>
      </c>
      <c r="C35" s="64">
        <v>12933</v>
      </c>
      <c r="D35" s="64">
        <v>12979</v>
      </c>
      <c r="E35" s="65">
        <f t="shared" si="12"/>
        <v>13021</v>
      </c>
      <c r="F35" s="66">
        <v>12968</v>
      </c>
      <c r="G35" s="80">
        <v>12969</v>
      </c>
      <c r="H35" s="80">
        <v>13077</v>
      </c>
      <c r="I35" s="65">
        <f t="shared" si="13"/>
        <v>13004.666666666666</v>
      </c>
      <c r="J35" s="81">
        <v>12271</v>
      </c>
      <c r="K35" s="82">
        <v>13066</v>
      </c>
      <c r="L35" s="128">
        <v>13150</v>
      </c>
      <c r="M35" s="132">
        <f t="shared" si="14"/>
        <v>12829</v>
      </c>
      <c r="N35" s="130">
        <v>13229</v>
      </c>
      <c r="O35" s="82">
        <v>13400</v>
      </c>
      <c r="P35" s="82">
        <v>13571</v>
      </c>
      <c r="Q35" s="135">
        <f t="shared" si="15"/>
        <v>13400</v>
      </c>
      <c r="R35" s="67">
        <f t="shared" si="16"/>
        <v>13063.666666666666</v>
      </c>
    </row>
    <row r="36" spans="1:18" x14ac:dyDescent="0.25">
      <c r="A36" s="79" t="s">
        <v>30</v>
      </c>
      <c r="B36" s="63">
        <v>2323</v>
      </c>
      <c r="C36" s="64">
        <v>2299</v>
      </c>
      <c r="D36" s="64">
        <v>2307</v>
      </c>
      <c r="E36" s="65">
        <f t="shared" si="12"/>
        <v>2309.6666666666665</v>
      </c>
      <c r="F36" s="66">
        <v>2325</v>
      </c>
      <c r="G36" s="80">
        <v>2357</v>
      </c>
      <c r="H36" s="80">
        <v>2372</v>
      </c>
      <c r="I36" s="65">
        <f t="shared" si="13"/>
        <v>2351.3333333333335</v>
      </c>
      <c r="J36" s="81">
        <v>2197</v>
      </c>
      <c r="K36" s="82">
        <v>2469</v>
      </c>
      <c r="L36" s="128">
        <v>2491</v>
      </c>
      <c r="M36" s="132">
        <f t="shared" si="14"/>
        <v>2385.6666666666665</v>
      </c>
      <c r="N36" s="130">
        <v>2528</v>
      </c>
      <c r="O36" s="82">
        <v>2564</v>
      </c>
      <c r="P36" s="82">
        <v>2572</v>
      </c>
      <c r="Q36" s="135">
        <f t="shared" si="15"/>
        <v>2554.6666666666665</v>
      </c>
      <c r="R36" s="67">
        <f t="shared" si="16"/>
        <v>2400.3333333333335</v>
      </c>
    </row>
    <row r="37" spans="1:18" x14ac:dyDescent="0.25">
      <c r="A37" s="79" t="s">
        <v>31</v>
      </c>
      <c r="B37" s="63">
        <v>4223</v>
      </c>
      <c r="C37" s="64">
        <v>4035</v>
      </c>
      <c r="D37" s="64">
        <v>4059</v>
      </c>
      <c r="E37" s="65">
        <f t="shared" si="12"/>
        <v>4105.666666666667</v>
      </c>
      <c r="F37" s="66">
        <v>4069</v>
      </c>
      <c r="G37" s="80">
        <v>4083</v>
      </c>
      <c r="H37" s="80">
        <v>4086</v>
      </c>
      <c r="I37" s="65">
        <f t="shared" si="13"/>
        <v>4079.3333333333335</v>
      </c>
      <c r="J37" s="81">
        <v>4241</v>
      </c>
      <c r="K37" s="82">
        <v>4132</v>
      </c>
      <c r="L37" s="128">
        <v>4172</v>
      </c>
      <c r="M37" s="132">
        <f t="shared" si="14"/>
        <v>4181.666666666667</v>
      </c>
      <c r="N37" s="130">
        <v>4187</v>
      </c>
      <c r="O37" s="82">
        <v>4164</v>
      </c>
      <c r="P37" s="82">
        <v>4172</v>
      </c>
      <c r="Q37" s="135">
        <f t="shared" si="15"/>
        <v>4174.333333333333</v>
      </c>
      <c r="R37" s="67">
        <f t="shared" si="16"/>
        <v>4135.25</v>
      </c>
    </row>
    <row r="38" spans="1:18" x14ac:dyDescent="0.25">
      <c r="A38" s="79" t="s">
        <v>32</v>
      </c>
      <c r="B38" s="83">
        <v>60</v>
      </c>
      <c r="C38" s="64">
        <v>63</v>
      </c>
      <c r="D38" s="64">
        <v>58</v>
      </c>
      <c r="E38" s="65">
        <f t="shared" si="12"/>
        <v>60.333333333333336</v>
      </c>
      <c r="F38" s="84">
        <v>59</v>
      </c>
      <c r="G38" s="85">
        <v>58</v>
      </c>
      <c r="H38" s="85">
        <v>58</v>
      </c>
      <c r="I38" s="65">
        <f t="shared" si="13"/>
        <v>58.333333333333336</v>
      </c>
      <c r="J38" s="81">
        <v>62</v>
      </c>
      <c r="K38" s="82">
        <v>61</v>
      </c>
      <c r="L38" s="128">
        <v>61</v>
      </c>
      <c r="M38" s="132">
        <f t="shared" si="14"/>
        <v>61.333333333333336</v>
      </c>
      <c r="N38" s="130">
        <v>61</v>
      </c>
      <c r="O38" s="82">
        <v>64</v>
      </c>
      <c r="P38" s="82">
        <v>64</v>
      </c>
      <c r="Q38" s="135">
        <f t="shared" si="15"/>
        <v>63</v>
      </c>
      <c r="R38" s="67">
        <f t="shared" si="16"/>
        <v>60.75</v>
      </c>
    </row>
    <row r="39" spans="1:18" x14ac:dyDescent="0.25">
      <c r="A39" s="79" t="s">
        <v>33</v>
      </c>
      <c r="B39" s="83">
        <v>122</v>
      </c>
      <c r="C39" s="64">
        <v>129</v>
      </c>
      <c r="D39" s="64">
        <v>129</v>
      </c>
      <c r="E39" s="65">
        <f t="shared" si="12"/>
        <v>126.66666666666667</v>
      </c>
      <c r="F39" s="84">
        <v>131</v>
      </c>
      <c r="G39" s="85">
        <v>131</v>
      </c>
      <c r="H39" s="85">
        <v>132</v>
      </c>
      <c r="I39" s="65">
        <f t="shared" si="13"/>
        <v>131.33333333333334</v>
      </c>
      <c r="J39" s="81">
        <v>134</v>
      </c>
      <c r="K39" s="82">
        <v>140</v>
      </c>
      <c r="L39" s="128">
        <v>139</v>
      </c>
      <c r="M39" s="132">
        <f t="shared" si="14"/>
        <v>137.66666666666666</v>
      </c>
      <c r="N39" s="130">
        <v>149</v>
      </c>
      <c r="O39" s="82">
        <v>155</v>
      </c>
      <c r="P39" s="82">
        <v>153</v>
      </c>
      <c r="Q39" s="135">
        <f t="shared" si="15"/>
        <v>152.33333333333334</v>
      </c>
      <c r="R39" s="67">
        <f t="shared" si="16"/>
        <v>137</v>
      </c>
    </row>
    <row r="40" spans="1:18" x14ac:dyDescent="0.25">
      <c r="A40" s="79" t="s">
        <v>34</v>
      </c>
      <c r="B40" s="63">
        <v>1270</v>
      </c>
      <c r="C40" s="64">
        <v>1213</v>
      </c>
      <c r="D40" s="64">
        <v>1205</v>
      </c>
      <c r="E40" s="65">
        <f t="shared" si="12"/>
        <v>1229.3333333333333</v>
      </c>
      <c r="F40" s="66">
        <v>1222</v>
      </c>
      <c r="G40" s="80">
        <v>1227</v>
      </c>
      <c r="H40" s="80">
        <v>1228</v>
      </c>
      <c r="I40" s="65">
        <f t="shared" si="13"/>
        <v>1225.6666666666667</v>
      </c>
      <c r="J40" s="81">
        <v>1236</v>
      </c>
      <c r="K40" s="82">
        <v>1232</v>
      </c>
      <c r="L40" s="128">
        <v>1229</v>
      </c>
      <c r="M40" s="132">
        <f t="shared" si="14"/>
        <v>1232.3333333333333</v>
      </c>
      <c r="N40" s="130">
        <v>1235</v>
      </c>
      <c r="O40" s="82">
        <v>1227</v>
      </c>
      <c r="P40" s="82">
        <v>1236</v>
      </c>
      <c r="Q40" s="135">
        <f t="shared" si="15"/>
        <v>1232.6666666666667</v>
      </c>
      <c r="R40" s="67">
        <f t="shared" si="16"/>
        <v>1230</v>
      </c>
    </row>
    <row r="41" spans="1:18" x14ac:dyDescent="0.25">
      <c r="A41" s="79" t="s">
        <v>35</v>
      </c>
      <c r="B41" s="83">
        <v>525</v>
      </c>
      <c r="C41" s="64">
        <v>497</v>
      </c>
      <c r="D41" s="64">
        <v>499</v>
      </c>
      <c r="E41" s="65">
        <f t="shared" si="12"/>
        <v>507</v>
      </c>
      <c r="F41" s="84">
        <v>495</v>
      </c>
      <c r="G41" s="85">
        <v>501</v>
      </c>
      <c r="H41" s="85">
        <v>502</v>
      </c>
      <c r="I41" s="65">
        <f t="shared" si="13"/>
        <v>499.33333333333331</v>
      </c>
      <c r="J41" s="81">
        <v>505</v>
      </c>
      <c r="K41" s="82">
        <v>496</v>
      </c>
      <c r="L41" s="128">
        <v>493</v>
      </c>
      <c r="M41" s="132">
        <f t="shared" si="14"/>
        <v>498</v>
      </c>
      <c r="N41" s="130">
        <v>487</v>
      </c>
      <c r="O41" s="82">
        <v>493</v>
      </c>
      <c r="P41" s="82">
        <v>502</v>
      </c>
      <c r="Q41" s="135">
        <f t="shared" si="15"/>
        <v>494</v>
      </c>
      <c r="R41" s="67">
        <f t="shared" si="16"/>
        <v>499.58333333333331</v>
      </c>
    </row>
    <row r="42" spans="1:18" x14ac:dyDescent="0.25">
      <c r="A42" s="79" t="s">
        <v>36</v>
      </c>
      <c r="B42" s="83">
        <v>481</v>
      </c>
      <c r="C42" s="64">
        <v>457</v>
      </c>
      <c r="D42" s="64">
        <v>453</v>
      </c>
      <c r="E42" s="65">
        <f t="shared" si="12"/>
        <v>463.66666666666669</v>
      </c>
      <c r="F42" s="84">
        <v>462</v>
      </c>
      <c r="G42" s="85">
        <v>466</v>
      </c>
      <c r="H42" s="85">
        <v>463</v>
      </c>
      <c r="I42" s="65">
        <f t="shared" si="13"/>
        <v>463.66666666666669</v>
      </c>
      <c r="J42" s="81">
        <v>463</v>
      </c>
      <c r="K42" s="82">
        <v>468</v>
      </c>
      <c r="L42" s="128">
        <v>473</v>
      </c>
      <c r="M42" s="132">
        <f t="shared" si="14"/>
        <v>468</v>
      </c>
      <c r="N42" s="130">
        <v>458</v>
      </c>
      <c r="O42" s="82">
        <v>452</v>
      </c>
      <c r="P42" s="82">
        <v>455</v>
      </c>
      <c r="Q42" s="135">
        <f t="shared" si="15"/>
        <v>455</v>
      </c>
      <c r="R42" s="67">
        <f t="shared" si="16"/>
        <v>462.58333333333331</v>
      </c>
    </row>
    <row r="43" spans="1:18" x14ac:dyDescent="0.25">
      <c r="A43" s="79" t="s">
        <v>37</v>
      </c>
      <c r="B43" s="63">
        <v>2721</v>
      </c>
      <c r="C43" s="64">
        <v>2627</v>
      </c>
      <c r="D43" s="64">
        <v>2631</v>
      </c>
      <c r="E43" s="65">
        <f t="shared" si="12"/>
        <v>2659.6666666666665</v>
      </c>
      <c r="F43" s="66">
        <v>2669</v>
      </c>
      <c r="G43" s="80">
        <v>2711</v>
      </c>
      <c r="H43" s="80">
        <v>2740</v>
      </c>
      <c r="I43" s="65">
        <f t="shared" si="13"/>
        <v>2706.6666666666665</v>
      </c>
      <c r="J43" s="81">
        <v>2656</v>
      </c>
      <c r="K43" s="82">
        <v>2785</v>
      </c>
      <c r="L43" s="128">
        <v>2808</v>
      </c>
      <c r="M43" s="132">
        <f t="shared" si="14"/>
        <v>2749.6666666666665</v>
      </c>
      <c r="N43" s="130">
        <v>2828</v>
      </c>
      <c r="O43" s="82">
        <v>2884</v>
      </c>
      <c r="P43" s="82">
        <v>2923</v>
      </c>
      <c r="Q43" s="135">
        <f t="shared" si="15"/>
        <v>2878.3333333333335</v>
      </c>
      <c r="R43" s="67">
        <f t="shared" si="16"/>
        <v>2748.5833333333335</v>
      </c>
    </row>
    <row r="44" spans="1:18" x14ac:dyDescent="0.25">
      <c r="A44" s="79" t="s">
        <v>38</v>
      </c>
      <c r="B44" s="83">
        <v>221</v>
      </c>
      <c r="C44" s="64">
        <v>222</v>
      </c>
      <c r="D44" s="64">
        <v>225</v>
      </c>
      <c r="E44" s="65">
        <f t="shared" si="12"/>
        <v>222.66666666666666</v>
      </c>
      <c r="F44" s="84">
        <v>232</v>
      </c>
      <c r="G44" s="85">
        <v>235</v>
      </c>
      <c r="H44" s="85">
        <v>239</v>
      </c>
      <c r="I44" s="65">
        <f t="shared" si="13"/>
        <v>235.33333333333334</v>
      </c>
      <c r="J44" s="81">
        <v>209</v>
      </c>
      <c r="K44" s="82">
        <v>245</v>
      </c>
      <c r="L44" s="128">
        <v>245</v>
      </c>
      <c r="M44" s="132">
        <f t="shared" si="14"/>
        <v>233</v>
      </c>
      <c r="N44" s="130">
        <v>243</v>
      </c>
      <c r="O44" s="82">
        <v>245</v>
      </c>
      <c r="P44" s="82">
        <v>248</v>
      </c>
      <c r="Q44" s="135">
        <f t="shared" si="15"/>
        <v>245.33333333333334</v>
      </c>
      <c r="R44" s="67">
        <f t="shared" si="16"/>
        <v>234.08333333333334</v>
      </c>
    </row>
    <row r="45" spans="1:18" x14ac:dyDescent="0.25">
      <c r="A45" s="79" t="s">
        <v>39</v>
      </c>
      <c r="B45" s="63">
        <v>1845</v>
      </c>
      <c r="C45" s="64">
        <v>1811</v>
      </c>
      <c r="D45" s="64">
        <v>1814</v>
      </c>
      <c r="E45" s="65">
        <f t="shared" si="12"/>
        <v>1823.3333333333333</v>
      </c>
      <c r="F45" s="66">
        <v>1833</v>
      </c>
      <c r="G45" s="80">
        <v>1850</v>
      </c>
      <c r="H45" s="80">
        <v>1851</v>
      </c>
      <c r="I45" s="65">
        <f t="shared" si="13"/>
        <v>1844.6666666666667</v>
      </c>
      <c r="J45" s="81">
        <v>1720</v>
      </c>
      <c r="K45" s="82">
        <v>1889</v>
      </c>
      <c r="L45" s="128">
        <v>1893</v>
      </c>
      <c r="M45" s="132">
        <f t="shared" si="14"/>
        <v>1834</v>
      </c>
      <c r="N45" s="130">
        <v>1913</v>
      </c>
      <c r="O45" s="82">
        <v>1914</v>
      </c>
      <c r="P45" s="82">
        <v>1910</v>
      </c>
      <c r="Q45" s="135">
        <f t="shared" si="15"/>
        <v>1912.3333333333333</v>
      </c>
      <c r="R45" s="67">
        <f t="shared" si="16"/>
        <v>1853.5833333333333</v>
      </c>
    </row>
    <row r="46" spans="1:18" x14ac:dyDescent="0.25">
      <c r="A46" s="79" t="s">
        <v>40</v>
      </c>
      <c r="B46" s="83">
        <v>329</v>
      </c>
      <c r="C46" s="64">
        <v>325</v>
      </c>
      <c r="D46" s="64">
        <v>321</v>
      </c>
      <c r="E46" s="65">
        <f t="shared" si="12"/>
        <v>325</v>
      </c>
      <c r="F46" s="84">
        <v>325</v>
      </c>
      <c r="G46" s="85">
        <v>329</v>
      </c>
      <c r="H46" s="85">
        <v>326</v>
      </c>
      <c r="I46" s="65">
        <f t="shared" si="13"/>
        <v>326.66666666666669</v>
      </c>
      <c r="J46" s="81">
        <v>352</v>
      </c>
      <c r="K46" s="82">
        <v>327</v>
      </c>
      <c r="L46" s="128">
        <v>330</v>
      </c>
      <c r="M46" s="132">
        <f t="shared" si="14"/>
        <v>336.33333333333331</v>
      </c>
      <c r="N46" s="130">
        <v>334</v>
      </c>
      <c r="O46" s="82">
        <v>334</v>
      </c>
      <c r="P46" s="82">
        <v>328</v>
      </c>
      <c r="Q46" s="135">
        <f t="shared" si="15"/>
        <v>332</v>
      </c>
      <c r="R46" s="67">
        <f t="shared" si="16"/>
        <v>330</v>
      </c>
    </row>
    <row r="47" spans="1:18" x14ac:dyDescent="0.25">
      <c r="A47" s="79" t="s">
        <v>41</v>
      </c>
      <c r="B47" s="83">
        <v>303</v>
      </c>
      <c r="C47" s="64">
        <v>274</v>
      </c>
      <c r="D47" s="64">
        <v>283</v>
      </c>
      <c r="E47" s="65">
        <f t="shared" si="12"/>
        <v>286.66666666666669</v>
      </c>
      <c r="F47" s="84">
        <v>288</v>
      </c>
      <c r="G47" s="85">
        <v>303</v>
      </c>
      <c r="H47" s="85">
        <v>308</v>
      </c>
      <c r="I47" s="65">
        <f t="shared" si="13"/>
        <v>299.66666666666669</v>
      </c>
      <c r="J47" s="81">
        <v>279</v>
      </c>
      <c r="K47" s="82">
        <v>309</v>
      </c>
      <c r="L47" s="128">
        <v>314</v>
      </c>
      <c r="M47" s="132">
        <f t="shared" si="14"/>
        <v>300.66666666666669</v>
      </c>
      <c r="N47" s="130">
        <v>316</v>
      </c>
      <c r="O47" s="82">
        <v>325</v>
      </c>
      <c r="P47" s="82">
        <v>321</v>
      </c>
      <c r="Q47" s="135">
        <f t="shared" si="15"/>
        <v>320.66666666666669</v>
      </c>
      <c r="R47" s="67">
        <f t="shared" si="16"/>
        <v>301.91666666666669</v>
      </c>
    </row>
    <row r="48" spans="1:18" x14ac:dyDescent="0.25">
      <c r="A48" s="79" t="s">
        <v>42</v>
      </c>
      <c r="B48" s="63">
        <v>10047</v>
      </c>
      <c r="C48" s="64">
        <v>9832</v>
      </c>
      <c r="D48" s="64">
        <v>9940</v>
      </c>
      <c r="E48" s="65">
        <f t="shared" si="12"/>
        <v>9939.6666666666661</v>
      </c>
      <c r="F48" s="66">
        <v>9961</v>
      </c>
      <c r="G48" s="80">
        <v>10040</v>
      </c>
      <c r="H48" s="80">
        <v>10153</v>
      </c>
      <c r="I48" s="65">
        <f t="shared" si="13"/>
        <v>10051.333333333334</v>
      </c>
      <c r="J48" s="81">
        <v>9638</v>
      </c>
      <c r="K48" s="82">
        <v>10261</v>
      </c>
      <c r="L48" s="128">
        <v>10288</v>
      </c>
      <c r="M48" s="132">
        <f t="shared" si="14"/>
        <v>10062.333333333334</v>
      </c>
      <c r="N48" s="130">
        <v>10380</v>
      </c>
      <c r="O48" s="82">
        <v>10437</v>
      </c>
      <c r="P48" s="82">
        <v>10504</v>
      </c>
      <c r="Q48" s="135">
        <f t="shared" si="15"/>
        <v>10440.333333333334</v>
      </c>
      <c r="R48" s="67">
        <f t="shared" si="16"/>
        <v>10123.416666666666</v>
      </c>
    </row>
    <row r="49" spans="1:18" x14ac:dyDescent="0.25">
      <c r="A49" s="79" t="s">
        <v>43</v>
      </c>
      <c r="B49" s="63">
        <v>1086</v>
      </c>
      <c r="C49" s="64">
        <v>1036</v>
      </c>
      <c r="D49" s="64">
        <v>1027</v>
      </c>
      <c r="E49" s="65">
        <f t="shared" si="12"/>
        <v>1049.6666666666667</v>
      </c>
      <c r="F49" s="66">
        <v>1027</v>
      </c>
      <c r="G49" s="80">
        <v>1016</v>
      </c>
      <c r="H49" s="80">
        <v>1027</v>
      </c>
      <c r="I49" s="65">
        <f t="shared" si="13"/>
        <v>1023.3333333333334</v>
      </c>
      <c r="J49" s="81">
        <v>1094</v>
      </c>
      <c r="K49" s="82">
        <v>1029</v>
      </c>
      <c r="L49" s="128">
        <v>1030</v>
      </c>
      <c r="M49" s="132">
        <f t="shared" si="14"/>
        <v>1051</v>
      </c>
      <c r="N49" s="130">
        <v>1035</v>
      </c>
      <c r="O49" s="82">
        <v>1047</v>
      </c>
      <c r="P49" s="82">
        <v>1045</v>
      </c>
      <c r="Q49" s="135">
        <f t="shared" si="15"/>
        <v>1042.3333333333333</v>
      </c>
      <c r="R49" s="67">
        <f t="shared" si="16"/>
        <v>1041.5833333333333</v>
      </c>
    </row>
    <row r="50" spans="1:18" x14ac:dyDescent="0.25">
      <c r="A50" s="79" t="s">
        <v>44</v>
      </c>
      <c r="B50" s="83">
        <v>25</v>
      </c>
      <c r="C50" s="64">
        <v>25</v>
      </c>
      <c r="D50" s="64">
        <v>23</v>
      </c>
      <c r="E50" s="65">
        <f t="shared" si="12"/>
        <v>24.333333333333332</v>
      </c>
      <c r="F50" s="84">
        <v>26</v>
      </c>
      <c r="G50" s="85">
        <v>27</v>
      </c>
      <c r="H50" s="85">
        <v>27</v>
      </c>
      <c r="I50" s="65">
        <f t="shared" si="13"/>
        <v>26.666666666666668</v>
      </c>
      <c r="J50" s="81">
        <v>23</v>
      </c>
      <c r="K50" s="82">
        <v>26</v>
      </c>
      <c r="L50" s="128">
        <v>29</v>
      </c>
      <c r="M50" s="132">
        <f t="shared" si="14"/>
        <v>26</v>
      </c>
      <c r="N50" s="130">
        <v>29</v>
      </c>
      <c r="O50" s="82">
        <v>30</v>
      </c>
      <c r="P50" s="82">
        <v>31</v>
      </c>
      <c r="Q50" s="135">
        <f t="shared" si="15"/>
        <v>30</v>
      </c>
      <c r="R50" s="67">
        <f t="shared" si="16"/>
        <v>26.75</v>
      </c>
    </row>
    <row r="51" spans="1:18" ht="15.75" thickBot="1" x14ac:dyDescent="0.3">
      <c r="A51" s="86" t="s">
        <v>45</v>
      </c>
      <c r="B51" s="87">
        <f>SUM(B33:B50)</f>
        <v>41487</v>
      </c>
      <c r="C51" s="88">
        <f t="shared" ref="C51:P51" si="17">SUM(C33:C50)</f>
        <v>40462</v>
      </c>
      <c r="D51" s="88">
        <f t="shared" si="17"/>
        <v>40618</v>
      </c>
      <c r="E51" s="71">
        <f t="shared" si="12"/>
        <v>40855.666666666664</v>
      </c>
      <c r="F51" s="89">
        <f t="shared" si="17"/>
        <v>40767</v>
      </c>
      <c r="G51" s="88">
        <f t="shared" si="17"/>
        <v>40978</v>
      </c>
      <c r="H51" s="88">
        <f t="shared" si="17"/>
        <v>41264</v>
      </c>
      <c r="I51" s="71">
        <f t="shared" si="13"/>
        <v>41003</v>
      </c>
      <c r="J51" s="89">
        <f t="shared" si="17"/>
        <v>39784</v>
      </c>
      <c r="K51" s="88">
        <f t="shared" si="17"/>
        <v>41608</v>
      </c>
      <c r="L51" s="88">
        <f t="shared" si="17"/>
        <v>41843</v>
      </c>
      <c r="M51" s="71">
        <f t="shared" si="14"/>
        <v>41078.333333333336</v>
      </c>
      <c r="N51" s="89">
        <f t="shared" si="17"/>
        <v>42149</v>
      </c>
      <c r="O51" s="88">
        <f t="shared" si="17"/>
        <v>42506</v>
      </c>
      <c r="P51" s="88">
        <f t="shared" si="17"/>
        <v>42824</v>
      </c>
      <c r="Q51" s="90">
        <f t="shared" si="15"/>
        <v>42493</v>
      </c>
      <c r="R51" s="73">
        <f t="shared" si="16"/>
        <v>41357.5</v>
      </c>
    </row>
  </sheetData>
  <mergeCells count="6">
    <mergeCell ref="B1:R1"/>
    <mergeCell ref="A20:A21"/>
    <mergeCell ref="B20:E20"/>
    <mergeCell ref="F20:I20"/>
    <mergeCell ref="J20:M20"/>
    <mergeCell ref="N20:Q20"/>
  </mergeCells>
  <pageMargins left="0.25" right="0.25" top="0.75" bottom="0.75" header="0.3" footer="0.3"/>
  <pageSetup scale="41" orientation="landscape" r:id="rId1"/>
  <rowBreaks count="1" manualBreakCount="1">
    <brk id="23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zoomScaleNormal="100" workbookViewId="0">
      <pane ySplit="2" topLeftCell="A32" activePane="bottomLeft" state="frozen"/>
      <selection pane="bottomLeft" activeCell="E52" sqref="E52"/>
    </sheetView>
  </sheetViews>
  <sheetFormatPr defaultRowHeight="15" x14ac:dyDescent="0.25"/>
  <cols>
    <col min="1" max="1" width="40.28515625" style="1" bestFit="1" customWidth="1"/>
    <col min="2" max="4" width="13.7109375" style="1" bestFit="1" customWidth="1"/>
    <col min="5" max="5" width="14.5703125" style="1" bestFit="1" customWidth="1"/>
    <col min="6" max="6" width="13.7109375" style="1" bestFit="1" customWidth="1"/>
    <col min="7" max="7" width="12.42578125" style="1" bestFit="1" customWidth="1"/>
    <col min="8" max="8" width="14.85546875" style="1" customWidth="1"/>
    <col min="9" max="9" width="13.7109375" style="1" bestFit="1" customWidth="1"/>
    <col min="10" max="10" width="15.42578125" style="1" bestFit="1" customWidth="1"/>
    <col min="11" max="11" width="13.7109375" style="1" bestFit="1" customWidth="1"/>
    <col min="12" max="12" width="16.42578125" style="1" customWidth="1"/>
    <col min="13" max="15" width="15.42578125" style="1" bestFit="1" customWidth="1"/>
    <col min="16" max="16" width="15" style="1" customWidth="1"/>
    <col min="17" max="17" width="15.42578125" style="1" bestFit="1" customWidth="1"/>
    <col min="18" max="18" width="14.28515625" style="1" bestFit="1" customWidth="1"/>
    <col min="19" max="19" width="16.28515625" style="1" customWidth="1"/>
    <col min="20" max="20" width="15.7109375" style="1" customWidth="1"/>
    <col min="21" max="16384" width="9.140625" style="1"/>
  </cols>
  <sheetData>
    <row r="1" spans="1:19" ht="23.25" customHeight="1" thickBot="1" x14ac:dyDescent="0.4">
      <c r="A1" s="101"/>
      <c r="B1" s="564" t="s">
        <v>68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</row>
    <row r="2" spans="1:19" s="7" customFormat="1" ht="69.75" thickBot="1" x14ac:dyDescent="0.3">
      <c r="A2" s="3"/>
      <c r="B2" s="100" t="s">
        <v>69</v>
      </c>
      <c r="C2" s="100" t="s">
        <v>70</v>
      </c>
      <c r="D2" s="100" t="s">
        <v>71</v>
      </c>
      <c r="E2" s="94" t="s">
        <v>1</v>
      </c>
      <c r="F2" s="100" t="s">
        <v>72</v>
      </c>
      <c r="G2" s="100" t="s">
        <v>73</v>
      </c>
      <c r="H2" s="100" t="s">
        <v>74</v>
      </c>
      <c r="I2" s="94" t="s">
        <v>2</v>
      </c>
      <c r="J2" s="100" t="s">
        <v>75</v>
      </c>
      <c r="K2" s="100" t="s">
        <v>76</v>
      </c>
      <c r="L2" s="100" t="s">
        <v>77</v>
      </c>
      <c r="M2" s="94" t="s">
        <v>3</v>
      </c>
      <c r="N2" s="100" t="s">
        <v>78</v>
      </c>
      <c r="O2" s="100" t="s">
        <v>79</v>
      </c>
      <c r="P2" s="100" t="s">
        <v>80</v>
      </c>
      <c r="Q2" s="94" t="s">
        <v>4</v>
      </c>
      <c r="R2" s="95" t="s">
        <v>5</v>
      </c>
      <c r="S2" s="6"/>
    </row>
    <row r="3" spans="1:19" s="7" customFormat="1" ht="16.5" thickBot="1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/>
    </row>
    <row r="4" spans="1:19" s="7" customFormat="1" ht="16.5" thickBot="1" x14ac:dyDescent="0.3">
      <c r="A4" s="30" t="s">
        <v>81</v>
      </c>
      <c r="B4" s="113">
        <v>18768</v>
      </c>
      <c r="C4" s="10">
        <v>18521.5</v>
      </c>
      <c r="D4" s="10">
        <v>19133.5</v>
      </c>
      <c r="E4" s="11">
        <f>SUM(B4:D4)</f>
        <v>56423</v>
      </c>
      <c r="F4" s="9">
        <v>20298</v>
      </c>
      <c r="G4" s="10">
        <v>15555</v>
      </c>
      <c r="H4" s="10">
        <v>14161</v>
      </c>
      <c r="I4" s="11">
        <f>SUM(F4:H4)</f>
        <v>50014</v>
      </c>
      <c r="J4" s="9">
        <v>15130</v>
      </c>
      <c r="K4" s="10">
        <v>15674</v>
      </c>
      <c r="L4" s="10">
        <v>16745</v>
      </c>
      <c r="M4" s="102">
        <f>SUM(J4:L4)</f>
        <v>47549</v>
      </c>
      <c r="N4" s="9">
        <v>15810</v>
      </c>
      <c r="O4" s="9">
        <v>15830.4</v>
      </c>
      <c r="P4" s="103">
        <v>36414</v>
      </c>
      <c r="Q4" s="104">
        <f>SUM(N4:P4)</f>
        <v>68054.399999999994</v>
      </c>
      <c r="R4" s="12">
        <f>SUM(B4:D4,F4:H4,J4:L4,N4:P4)</f>
        <v>222040.4</v>
      </c>
      <c r="S4" s="13"/>
    </row>
    <row r="5" spans="1:19" s="7" customFormat="1" ht="15.75" x14ac:dyDescent="0.25">
      <c r="A5" s="31" t="s">
        <v>82</v>
      </c>
      <c r="B5" s="114">
        <v>3292</v>
      </c>
      <c r="C5" s="106">
        <v>3268.5</v>
      </c>
      <c r="D5" s="106">
        <v>3376.5</v>
      </c>
      <c r="E5" s="11">
        <f>SUM(B5:D5)</f>
        <v>9937</v>
      </c>
      <c r="F5" s="105">
        <v>3582</v>
      </c>
      <c r="G5" s="106">
        <v>2705</v>
      </c>
      <c r="H5" s="106">
        <v>2479</v>
      </c>
      <c r="I5" s="11">
        <f>SUM(F5:H5)</f>
        <v>8766</v>
      </c>
      <c r="J5" s="105">
        <v>2630</v>
      </c>
      <c r="K5" s="16">
        <v>2721</v>
      </c>
      <c r="L5" s="106">
        <v>2898</v>
      </c>
      <c r="M5" s="107">
        <f t="shared" ref="M5:M15" si="0">SUM(J5:L5)</f>
        <v>8249</v>
      </c>
      <c r="N5" s="15">
        <v>2788</v>
      </c>
      <c r="O5" s="16">
        <v>2753.6</v>
      </c>
      <c r="P5" s="108">
        <v>2807.3</v>
      </c>
      <c r="Q5" s="109">
        <f t="shared" ref="Q5:Q15" si="1">SUM(N5:P5)</f>
        <v>8348.9000000000015</v>
      </c>
      <c r="R5" s="33">
        <f t="shared" ref="R5:R15" si="2">SUM(B5:D5,F5:H5,J5:L5,N5:P5)</f>
        <v>35300.9</v>
      </c>
      <c r="S5" s="13"/>
    </row>
    <row r="6" spans="1:19" s="7" customFormat="1" ht="15.75" x14ac:dyDescent="0.25">
      <c r="A6" s="116" t="s">
        <v>83</v>
      </c>
      <c r="B6" s="117">
        <f>SUM(B4:B5)</f>
        <v>22060</v>
      </c>
      <c r="C6" s="117">
        <f t="shared" ref="C6:R6" si="3">SUM(C4:C5)</f>
        <v>21790</v>
      </c>
      <c r="D6" s="117">
        <f t="shared" si="3"/>
        <v>22510</v>
      </c>
      <c r="E6" s="117">
        <f t="shared" si="3"/>
        <v>66360</v>
      </c>
      <c r="F6" s="117">
        <f t="shared" si="3"/>
        <v>23880</v>
      </c>
      <c r="G6" s="117">
        <f t="shared" si="3"/>
        <v>18260</v>
      </c>
      <c r="H6" s="117">
        <f t="shared" si="3"/>
        <v>16640</v>
      </c>
      <c r="I6" s="117">
        <f t="shared" si="3"/>
        <v>58780</v>
      </c>
      <c r="J6" s="117">
        <f t="shared" si="3"/>
        <v>17760</v>
      </c>
      <c r="K6" s="117">
        <f t="shared" si="3"/>
        <v>18395</v>
      </c>
      <c r="L6" s="117">
        <f t="shared" si="3"/>
        <v>19643</v>
      </c>
      <c r="M6" s="117">
        <f t="shared" si="3"/>
        <v>55798</v>
      </c>
      <c r="N6" s="117">
        <f t="shared" si="3"/>
        <v>18598</v>
      </c>
      <c r="O6" s="117">
        <f t="shared" si="3"/>
        <v>18584</v>
      </c>
      <c r="P6" s="117">
        <f t="shared" si="3"/>
        <v>39221.300000000003</v>
      </c>
      <c r="Q6" s="117">
        <f t="shared" si="3"/>
        <v>76403.299999999988</v>
      </c>
      <c r="R6" s="117">
        <f t="shared" si="3"/>
        <v>257341.3</v>
      </c>
      <c r="S6" s="13"/>
    </row>
    <row r="7" spans="1:19" s="7" customFormat="1" ht="15.75" x14ac:dyDescent="0.25">
      <c r="A7" s="31" t="s">
        <v>84</v>
      </c>
      <c r="B7" s="115">
        <v>60724</v>
      </c>
      <c r="C7" s="16">
        <v>96985</v>
      </c>
      <c r="D7" s="16">
        <v>38271.25</v>
      </c>
      <c r="E7" s="17">
        <f t="shared" ref="E7:E15" si="4">SUM(B7:D7)</f>
        <v>195980.25</v>
      </c>
      <c r="F7" s="15">
        <v>31059</v>
      </c>
      <c r="G7" s="16">
        <v>19550</v>
      </c>
      <c r="H7" s="16">
        <v>19567</v>
      </c>
      <c r="I7" s="17">
        <f t="shared" ref="I7:I15" si="5">SUM(F7:H7)</f>
        <v>70176</v>
      </c>
      <c r="J7" s="15">
        <v>23881.599999999999</v>
      </c>
      <c r="K7" s="16">
        <v>25653</v>
      </c>
      <c r="L7" s="16">
        <v>34255</v>
      </c>
      <c r="M7" s="110">
        <f t="shared" si="0"/>
        <v>83789.600000000006</v>
      </c>
      <c r="N7" s="15">
        <v>35989</v>
      </c>
      <c r="O7" s="16">
        <v>39406</v>
      </c>
      <c r="P7" s="108">
        <v>24123</v>
      </c>
      <c r="Q7" s="111">
        <f t="shared" si="1"/>
        <v>99518</v>
      </c>
      <c r="R7" s="18">
        <f t="shared" si="2"/>
        <v>449463.85</v>
      </c>
      <c r="S7" s="13"/>
    </row>
    <row r="8" spans="1:19" s="7" customFormat="1" ht="15.75" x14ac:dyDescent="0.25">
      <c r="A8" s="31" t="s">
        <v>85</v>
      </c>
      <c r="B8" s="115">
        <v>10716</v>
      </c>
      <c r="C8" s="16">
        <v>17115</v>
      </c>
      <c r="D8" s="16">
        <v>6713.75</v>
      </c>
      <c r="E8" s="17">
        <f t="shared" si="4"/>
        <v>34544.75</v>
      </c>
      <c r="F8" s="15">
        <v>5481</v>
      </c>
      <c r="G8" s="16">
        <v>3450</v>
      </c>
      <c r="H8" s="16">
        <v>3393</v>
      </c>
      <c r="I8" s="17">
        <f t="shared" si="5"/>
        <v>12324</v>
      </c>
      <c r="J8" s="15">
        <v>4174.3999999999996</v>
      </c>
      <c r="K8" s="16">
        <v>4527</v>
      </c>
      <c r="L8" s="16">
        <v>6045</v>
      </c>
      <c r="M8" s="110">
        <f t="shared" si="0"/>
        <v>14746.4</v>
      </c>
      <c r="N8" s="15">
        <v>6311</v>
      </c>
      <c r="O8" s="16">
        <v>6914</v>
      </c>
      <c r="P8" s="108">
        <v>9208</v>
      </c>
      <c r="Q8" s="111">
        <f t="shared" si="1"/>
        <v>22433</v>
      </c>
      <c r="R8" s="18">
        <f t="shared" si="2"/>
        <v>84048.15</v>
      </c>
      <c r="S8" s="13"/>
    </row>
    <row r="9" spans="1:19" s="7" customFormat="1" ht="15.75" x14ac:dyDescent="0.25">
      <c r="A9" s="116" t="s">
        <v>86</v>
      </c>
      <c r="B9" s="118">
        <f>SUM(B7:B8)</f>
        <v>71440</v>
      </c>
      <c r="C9" s="118">
        <f t="shared" ref="C9:R9" si="6">SUM(C7:C8)</f>
        <v>114100</v>
      </c>
      <c r="D9" s="118">
        <f t="shared" si="6"/>
        <v>44985</v>
      </c>
      <c r="E9" s="118">
        <f t="shared" si="6"/>
        <v>230525</v>
      </c>
      <c r="F9" s="118">
        <f t="shared" si="6"/>
        <v>36540</v>
      </c>
      <c r="G9" s="118">
        <f t="shared" si="6"/>
        <v>23000</v>
      </c>
      <c r="H9" s="118">
        <f t="shared" si="6"/>
        <v>22960</v>
      </c>
      <c r="I9" s="118">
        <f t="shared" si="6"/>
        <v>82500</v>
      </c>
      <c r="J9" s="118">
        <f t="shared" si="6"/>
        <v>28056</v>
      </c>
      <c r="K9" s="118">
        <f t="shared" si="6"/>
        <v>30180</v>
      </c>
      <c r="L9" s="118">
        <f t="shared" si="6"/>
        <v>40300</v>
      </c>
      <c r="M9" s="118">
        <f t="shared" si="6"/>
        <v>98536</v>
      </c>
      <c r="N9" s="118">
        <f t="shared" si="6"/>
        <v>42300</v>
      </c>
      <c r="O9" s="118">
        <f t="shared" si="6"/>
        <v>46320</v>
      </c>
      <c r="P9" s="118">
        <f t="shared" si="6"/>
        <v>33331</v>
      </c>
      <c r="Q9" s="118">
        <f t="shared" si="6"/>
        <v>121951</v>
      </c>
      <c r="R9" s="118">
        <f t="shared" si="6"/>
        <v>533512</v>
      </c>
      <c r="S9" s="13"/>
    </row>
    <row r="10" spans="1:19" s="7" customFormat="1" ht="15.75" x14ac:dyDescent="0.25">
      <c r="A10" s="31" t="s">
        <v>8</v>
      </c>
      <c r="B10" s="115">
        <v>60</v>
      </c>
      <c r="C10" s="16">
        <v>80</v>
      </c>
      <c r="D10" s="16">
        <v>130</v>
      </c>
      <c r="E10" s="17">
        <f t="shared" si="4"/>
        <v>270</v>
      </c>
      <c r="F10" s="15">
        <v>65</v>
      </c>
      <c r="G10" s="16">
        <v>70</v>
      </c>
      <c r="H10" s="16">
        <v>75</v>
      </c>
      <c r="I10" s="17">
        <f t="shared" si="5"/>
        <v>210</v>
      </c>
      <c r="J10" s="15">
        <v>75</v>
      </c>
      <c r="K10" s="16">
        <v>70</v>
      </c>
      <c r="L10" s="16">
        <v>55</v>
      </c>
      <c r="M10" s="110">
        <f t="shared" si="0"/>
        <v>200</v>
      </c>
      <c r="N10" s="15">
        <v>10</v>
      </c>
      <c r="O10" s="16">
        <v>25</v>
      </c>
      <c r="P10" s="108">
        <v>2798.5</v>
      </c>
      <c r="Q10" s="111">
        <f t="shared" si="1"/>
        <v>2833.5</v>
      </c>
      <c r="R10" s="18">
        <f t="shared" si="2"/>
        <v>3513.5</v>
      </c>
      <c r="S10" s="13"/>
    </row>
    <row r="11" spans="1:19" s="7" customFormat="1" ht="15.75" x14ac:dyDescent="0.25">
      <c r="A11" s="31" t="s">
        <v>9</v>
      </c>
      <c r="B11" s="115">
        <v>5486.25</v>
      </c>
      <c r="C11" s="16">
        <v>5387.25</v>
      </c>
      <c r="D11" s="16">
        <v>5577</v>
      </c>
      <c r="E11" s="17">
        <f t="shared" si="4"/>
        <v>16450.5</v>
      </c>
      <c r="F11" s="15">
        <v>5758.5</v>
      </c>
      <c r="G11" s="16">
        <v>4719</v>
      </c>
      <c r="H11" s="16">
        <v>4694.25</v>
      </c>
      <c r="I11" s="17">
        <f t="shared" si="5"/>
        <v>15171.75</v>
      </c>
      <c r="J11" s="15">
        <v>5581.75</v>
      </c>
      <c r="K11" s="16">
        <v>5280</v>
      </c>
      <c r="L11" s="16">
        <v>5593.5</v>
      </c>
      <c r="M11" s="110">
        <f t="shared" si="0"/>
        <v>16455.25</v>
      </c>
      <c r="N11" s="15">
        <v>6550.5</v>
      </c>
      <c r="O11" s="16">
        <v>6106.02</v>
      </c>
      <c r="P11" s="108">
        <v>9994</v>
      </c>
      <c r="Q11" s="111">
        <f t="shared" si="1"/>
        <v>22650.52</v>
      </c>
      <c r="R11" s="18">
        <f t="shared" si="2"/>
        <v>70728.02</v>
      </c>
      <c r="S11" s="13"/>
    </row>
    <row r="12" spans="1:19" s="7" customFormat="1" ht="15.75" x14ac:dyDescent="0.25">
      <c r="A12" s="31" t="s">
        <v>10</v>
      </c>
      <c r="B12" s="115">
        <v>13250</v>
      </c>
      <c r="C12" s="16">
        <v>13660</v>
      </c>
      <c r="D12" s="16">
        <v>13540</v>
      </c>
      <c r="E12" s="17">
        <f t="shared" si="4"/>
        <v>40450</v>
      </c>
      <c r="F12" s="15">
        <v>14100</v>
      </c>
      <c r="G12" s="16">
        <v>11580</v>
      </c>
      <c r="H12" s="16">
        <v>13340</v>
      </c>
      <c r="I12" s="17">
        <f t="shared" si="5"/>
        <v>39020</v>
      </c>
      <c r="J12" s="15">
        <v>13700</v>
      </c>
      <c r="K12" s="16">
        <v>14240</v>
      </c>
      <c r="L12" s="16">
        <v>13800</v>
      </c>
      <c r="M12" s="110">
        <f t="shared" si="0"/>
        <v>41740</v>
      </c>
      <c r="N12" s="15">
        <v>15685</v>
      </c>
      <c r="O12" s="15">
        <v>15017.48</v>
      </c>
      <c r="P12" s="108">
        <v>8045</v>
      </c>
      <c r="Q12" s="111">
        <f t="shared" si="1"/>
        <v>38747.479999999996</v>
      </c>
      <c r="R12" s="18">
        <f t="shared" si="2"/>
        <v>159957.48000000001</v>
      </c>
      <c r="S12" s="13"/>
    </row>
    <row r="13" spans="1:19" s="7" customFormat="1" ht="15.75" x14ac:dyDescent="0.25">
      <c r="A13" s="31" t="s">
        <v>11</v>
      </c>
      <c r="B13" s="115">
        <v>140</v>
      </c>
      <c r="C13" s="16">
        <v>105</v>
      </c>
      <c r="D13" s="16">
        <v>70</v>
      </c>
      <c r="E13" s="17">
        <f t="shared" si="4"/>
        <v>315</v>
      </c>
      <c r="F13" s="15">
        <v>105</v>
      </c>
      <c r="G13" s="16"/>
      <c r="H13" s="16">
        <v>50</v>
      </c>
      <c r="I13" s="17">
        <f t="shared" si="5"/>
        <v>155</v>
      </c>
      <c r="J13" s="15">
        <v>165</v>
      </c>
      <c r="K13" s="16">
        <v>210</v>
      </c>
      <c r="L13" s="16">
        <v>140</v>
      </c>
      <c r="M13" s="110">
        <f t="shared" si="0"/>
        <v>515</v>
      </c>
      <c r="N13" s="15">
        <v>105</v>
      </c>
      <c r="O13" s="15">
        <v>280</v>
      </c>
      <c r="P13" s="108">
        <v>45</v>
      </c>
      <c r="Q13" s="111">
        <f t="shared" si="1"/>
        <v>430</v>
      </c>
      <c r="R13" s="18">
        <f t="shared" si="2"/>
        <v>1415</v>
      </c>
      <c r="S13" s="13"/>
    </row>
    <row r="14" spans="1:19" s="7" customFormat="1" ht="15.75" x14ac:dyDescent="0.25">
      <c r="A14" s="31" t="s">
        <v>12</v>
      </c>
      <c r="B14" s="115">
        <v>20</v>
      </c>
      <c r="C14" s="16">
        <v>12</v>
      </c>
      <c r="D14" s="16">
        <v>16</v>
      </c>
      <c r="E14" s="17">
        <f t="shared" si="4"/>
        <v>48</v>
      </c>
      <c r="F14" s="15">
        <v>38</v>
      </c>
      <c r="G14" s="16">
        <v>10</v>
      </c>
      <c r="H14" s="16">
        <v>22</v>
      </c>
      <c r="I14" s="17">
        <f t="shared" si="5"/>
        <v>70</v>
      </c>
      <c r="J14" s="15">
        <v>26</v>
      </c>
      <c r="K14" s="16">
        <v>22</v>
      </c>
      <c r="L14" s="16">
        <v>12</v>
      </c>
      <c r="M14" s="110">
        <f t="shared" si="0"/>
        <v>60</v>
      </c>
      <c r="N14" s="15">
        <v>16</v>
      </c>
      <c r="O14" s="15">
        <v>8</v>
      </c>
      <c r="P14" s="108">
        <v>3104</v>
      </c>
      <c r="Q14" s="111">
        <f t="shared" si="1"/>
        <v>3128</v>
      </c>
      <c r="R14" s="18">
        <f t="shared" si="2"/>
        <v>3306</v>
      </c>
      <c r="S14" s="13"/>
    </row>
    <row r="15" spans="1:19" s="7" customFormat="1" ht="15.75" x14ac:dyDescent="0.25">
      <c r="A15" s="31" t="s">
        <v>13</v>
      </c>
      <c r="B15" s="115">
        <v>6120</v>
      </c>
      <c r="C15" s="16">
        <v>11465</v>
      </c>
      <c r="D15" s="16">
        <v>16145</v>
      </c>
      <c r="E15" s="17">
        <f t="shared" si="4"/>
        <v>33730</v>
      </c>
      <c r="F15" s="15">
        <v>11445</v>
      </c>
      <c r="G15" s="16">
        <v>7865</v>
      </c>
      <c r="H15" s="16">
        <v>6430</v>
      </c>
      <c r="I15" s="17">
        <f t="shared" si="5"/>
        <v>25740</v>
      </c>
      <c r="J15" s="15">
        <v>6175</v>
      </c>
      <c r="K15" s="16">
        <v>7010</v>
      </c>
      <c r="L15" s="16">
        <v>5445</v>
      </c>
      <c r="M15" s="110">
        <f t="shared" si="0"/>
        <v>18630</v>
      </c>
      <c r="N15" s="15">
        <v>4125</v>
      </c>
      <c r="O15" s="15">
        <v>4350</v>
      </c>
      <c r="P15" s="108">
        <v>11289.7</v>
      </c>
      <c r="Q15" s="111">
        <f t="shared" si="1"/>
        <v>19764.7</v>
      </c>
      <c r="R15" s="18">
        <f t="shared" si="2"/>
        <v>97864.7</v>
      </c>
      <c r="S15" s="13"/>
    </row>
    <row r="16" spans="1:19" s="7" customFormat="1" ht="16.5" thickBot="1" x14ac:dyDescent="0.3">
      <c r="A16" s="34" t="s">
        <v>14</v>
      </c>
      <c r="B16" s="35">
        <f>SUM(B4:B5,B7:B8,B10:B15)</f>
        <v>118576.25</v>
      </c>
      <c r="C16" s="21">
        <f t="shared" ref="C16:M16" si="7">SUM(C4:C5,C7:C8,C10:C15)</f>
        <v>166599.25</v>
      </c>
      <c r="D16" s="21">
        <f t="shared" si="7"/>
        <v>102973</v>
      </c>
      <c r="E16" s="22">
        <f t="shared" si="7"/>
        <v>388148.5</v>
      </c>
      <c r="F16" s="20">
        <f>SUM(F4:F5,F7:F8,F10:F15)</f>
        <v>91931.5</v>
      </c>
      <c r="G16" s="21">
        <f t="shared" si="7"/>
        <v>65504</v>
      </c>
      <c r="H16" s="21">
        <f t="shared" si="7"/>
        <v>64211.25</v>
      </c>
      <c r="I16" s="22">
        <f t="shared" si="7"/>
        <v>221646.75</v>
      </c>
      <c r="J16" s="20">
        <f t="shared" si="7"/>
        <v>71538.75</v>
      </c>
      <c r="K16" s="21">
        <f t="shared" si="7"/>
        <v>75407</v>
      </c>
      <c r="L16" s="21">
        <f t="shared" si="7"/>
        <v>84988.5</v>
      </c>
      <c r="M16" s="112">
        <f t="shared" si="7"/>
        <v>231934.25</v>
      </c>
      <c r="N16" s="20">
        <f>SUM(N4:N5,N7:N8,N10:N15)</f>
        <v>87389.5</v>
      </c>
      <c r="O16" s="21">
        <f t="shared" ref="O16:R16" si="8">SUM(O4:O5,O7:O8,O10:O15)</f>
        <v>90690.5</v>
      </c>
      <c r="P16" s="22">
        <f t="shared" si="8"/>
        <v>107828.5</v>
      </c>
      <c r="Q16" s="36">
        <f t="shared" si="8"/>
        <v>285908.5</v>
      </c>
      <c r="R16" s="23">
        <f t="shared" si="8"/>
        <v>1127638</v>
      </c>
      <c r="S16" s="13"/>
    </row>
    <row r="17" spans="1:20" s="7" customFormat="1" ht="15.75" x14ac:dyDescent="0.25">
      <c r="A17" s="24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3"/>
      <c r="S17" s="27"/>
      <c r="T17" s="27"/>
    </row>
    <row r="18" spans="1:20" s="7" customFormat="1" ht="16.5" thickBot="1" x14ac:dyDescent="0.3">
      <c r="A18" s="28" t="s">
        <v>15</v>
      </c>
      <c r="B18" s="3"/>
      <c r="C18" s="3"/>
      <c r="D18" s="3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3"/>
      <c r="S18" s="27"/>
      <c r="T18" s="27"/>
    </row>
    <row r="19" spans="1:20" s="7" customFormat="1" ht="15.75" x14ac:dyDescent="0.25">
      <c r="A19" s="30" t="s">
        <v>16</v>
      </c>
      <c r="B19" s="9"/>
      <c r="C19" s="10"/>
      <c r="D19" s="10"/>
      <c r="E19" s="11">
        <f>SUM(B19:D19)</f>
        <v>0</v>
      </c>
      <c r="F19" s="9"/>
      <c r="G19" s="10"/>
      <c r="H19" s="10"/>
      <c r="I19" s="11">
        <f>SUM(F19:H19)</f>
        <v>0</v>
      </c>
      <c r="J19" s="9"/>
      <c r="K19" s="10"/>
      <c r="L19" s="10"/>
      <c r="M19" s="11">
        <f>SUM(J19:L19)</f>
        <v>0</v>
      </c>
      <c r="N19" s="10"/>
      <c r="O19" s="9"/>
      <c r="P19" s="10">
        <v>157229.22</v>
      </c>
      <c r="Q19" s="11">
        <f>SUM(N19:P19)</f>
        <v>157229.22</v>
      </c>
      <c r="R19" s="12">
        <f>SUM(B19:D19,F19:H19,J19:L19,N19:P19)</f>
        <v>157229.22</v>
      </c>
      <c r="S19" s="27"/>
    </row>
    <row r="20" spans="1:20" s="7" customFormat="1" ht="15.75" x14ac:dyDescent="0.25">
      <c r="A20" s="31" t="s">
        <v>17</v>
      </c>
      <c r="B20" s="15"/>
      <c r="C20" s="16"/>
      <c r="D20" s="16"/>
      <c r="E20" s="32">
        <f>SUM(B20:D20)</f>
        <v>0</v>
      </c>
      <c r="F20" s="15"/>
      <c r="G20" s="16"/>
      <c r="H20" s="16"/>
      <c r="I20" s="32">
        <f>SUM(F20:H20)</f>
        <v>0</v>
      </c>
      <c r="J20" s="15"/>
      <c r="K20" s="16"/>
      <c r="L20" s="16"/>
      <c r="M20" s="32">
        <f>SUM(J20:L20)</f>
        <v>0</v>
      </c>
      <c r="N20" s="16"/>
      <c r="O20" s="15"/>
      <c r="P20" s="16">
        <v>106959.95</v>
      </c>
      <c r="Q20" s="32">
        <f>SUM(N20:P20)</f>
        <v>106959.95</v>
      </c>
      <c r="R20" s="33">
        <f>SUM(B20:D20,F20:H20,J20:L20,N20:P20)</f>
        <v>106959.95</v>
      </c>
      <c r="S20" s="27"/>
    </row>
    <row r="21" spans="1:20" s="7" customFormat="1" ht="16.5" thickBot="1" x14ac:dyDescent="0.3">
      <c r="A21" s="34" t="s">
        <v>18</v>
      </c>
      <c r="B21" s="20">
        <f>SUM(B19:B20)</f>
        <v>0</v>
      </c>
      <c r="C21" s="35">
        <f t="shared" ref="C21:Q21" si="9">SUM(C19:C20)</f>
        <v>0</v>
      </c>
      <c r="D21" s="35">
        <f t="shared" si="9"/>
        <v>0</v>
      </c>
      <c r="E21" s="36">
        <f t="shared" si="9"/>
        <v>0</v>
      </c>
      <c r="F21" s="20">
        <f t="shared" si="9"/>
        <v>0</v>
      </c>
      <c r="G21" s="35">
        <f t="shared" si="9"/>
        <v>0</v>
      </c>
      <c r="H21" s="35">
        <f t="shared" si="9"/>
        <v>0</v>
      </c>
      <c r="I21" s="36">
        <f t="shared" si="9"/>
        <v>0</v>
      </c>
      <c r="J21" s="20">
        <f t="shared" si="9"/>
        <v>0</v>
      </c>
      <c r="K21" s="35">
        <f t="shared" si="9"/>
        <v>0</v>
      </c>
      <c r="L21" s="35">
        <f t="shared" si="9"/>
        <v>0</v>
      </c>
      <c r="M21" s="36">
        <f t="shared" si="9"/>
        <v>0</v>
      </c>
      <c r="N21" s="20">
        <f t="shared" si="9"/>
        <v>0</v>
      </c>
      <c r="O21" s="35">
        <f t="shared" si="9"/>
        <v>0</v>
      </c>
      <c r="P21" s="35">
        <f t="shared" si="9"/>
        <v>264189.17</v>
      </c>
      <c r="Q21" s="36">
        <f t="shared" si="9"/>
        <v>264189.17</v>
      </c>
      <c r="R21" s="37">
        <f>SUM(R19:R20)</f>
        <v>264189.17</v>
      </c>
      <c r="S21" s="27"/>
    </row>
    <row r="24" spans="1:20" ht="15.75" thickBot="1" x14ac:dyDescent="0.3"/>
    <row r="25" spans="1:20" ht="69" customHeight="1" thickBot="1" x14ac:dyDescent="0.3">
      <c r="A25" s="53" t="s">
        <v>20</v>
      </c>
      <c r="B25" s="100" t="s">
        <v>69</v>
      </c>
      <c r="C25" s="100" t="s">
        <v>70</v>
      </c>
      <c r="D25" s="100" t="s">
        <v>71</v>
      </c>
      <c r="E25" s="94" t="s">
        <v>1</v>
      </c>
      <c r="F25" s="100" t="s">
        <v>72</v>
      </c>
      <c r="G25" s="100" t="s">
        <v>73</v>
      </c>
      <c r="H25" s="100" t="s">
        <v>74</v>
      </c>
      <c r="I25" s="94" t="s">
        <v>2</v>
      </c>
      <c r="J25" s="100" t="s">
        <v>75</v>
      </c>
      <c r="K25" s="100" t="s">
        <v>76</v>
      </c>
      <c r="L25" s="100" t="s">
        <v>77</v>
      </c>
      <c r="M25" s="94" t="s">
        <v>3</v>
      </c>
      <c r="N25" s="100" t="s">
        <v>78</v>
      </c>
      <c r="O25" s="100" t="s">
        <v>79</v>
      </c>
      <c r="P25" s="100" t="s">
        <v>80</v>
      </c>
      <c r="Q25" s="94" t="s">
        <v>4</v>
      </c>
      <c r="R25" s="95" t="s">
        <v>5</v>
      </c>
    </row>
    <row r="26" spans="1:20" x14ac:dyDescent="0.25">
      <c r="A26" s="55" t="s">
        <v>21</v>
      </c>
      <c r="B26" s="56">
        <v>1109</v>
      </c>
      <c r="C26" s="121">
        <v>1106</v>
      </c>
      <c r="D26" s="121">
        <v>1147</v>
      </c>
      <c r="E26" s="58">
        <f t="shared" ref="E26:E31" si="10">SUM(B26:D26)</f>
        <v>3362</v>
      </c>
      <c r="F26" s="124">
        <v>1196</v>
      </c>
      <c r="G26" s="121">
        <v>916</v>
      </c>
      <c r="H26" s="121">
        <v>832</v>
      </c>
      <c r="I26" s="58">
        <f t="shared" ref="I26:I31" si="11">SUM(F26:H26)</f>
        <v>2944</v>
      </c>
      <c r="J26" s="124">
        <v>896</v>
      </c>
      <c r="K26" s="121">
        <v>925</v>
      </c>
      <c r="L26" s="121">
        <v>910</v>
      </c>
      <c r="M26" s="58">
        <f t="shared" ref="M26:M31" si="12">SUM(J26:L26)</f>
        <v>2731</v>
      </c>
      <c r="N26" s="124">
        <v>1015</v>
      </c>
      <c r="O26" s="121">
        <v>933</v>
      </c>
      <c r="P26" s="121">
        <v>848</v>
      </c>
      <c r="Q26" s="58">
        <f t="shared" ref="Q26:Q31" si="13">SUM(N26:P26)</f>
        <v>2796</v>
      </c>
      <c r="R26" s="60">
        <f t="shared" ref="R26:R31" si="14">SUM(B26:D26,F26:H26,J26:L26,N26:P26)</f>
        <v>11833</v>
      </c>
    </row>
    <row r="27" spans="1:20" x14ac:dyDescent="0.25">
      <c r="A27" s="62" t="s">
        <v>22</v>
      </c>
      <c r="B27" s="63">
        <v>3662</v>
      </c>
      <c r="C27" s="122">
        <v>5939</v>
      </c>
      <c r="D27" s="122">
        <v>2529</v>
      </c>
      <c r="E27" s="65">
        <f t="shared" si="10"/>
        <v>12130</v>
      </c>
      <c r="F27" s="125">
        <v>2053</v>
      </c>
      <c r="G27" s="122">
        <v>1301</v>
      </c>
      <c r="H27" s="122">
        <v>1271</v>
      </c>
      <c r="I27" s="65">
        <f t="shared" si="11"/>
        <v>4625</v>
      </c>
      <c r="J27" s="125">
        <v>1497</v>
      </c>
      <c r="K27" s="122">
        <v>1679</v>
      </c>
      <c r="L27" s="122">
        <v>1954</v>
      </c>
      <c r="M27" s="65">
        <f t="shared" si="12"/>
        <v>5130</v>
      </c>
      <c r="N27" s="125">
        <v>2155</v>
      </c>
      <c r="O27" s="122">
        <v>2314</v>
      </c>
      <c r="P27" s="122">
        <v>2930</v>
      </c>
      <c r="Q27" s="65">
        <f t="shared" si="13"/>
        <v>7399</v>
      </c>
      <c r="R27" s="67">
        <f t="shared" si="14"/>
        <v>29284</v>
      </c>
    </row>
    <row r="28" spans="1:20" x14ac:dyDescent="0.25">
      <c r="A28" s="62" t="s">
        <v>23</v>
      </c>
      <c r="B28" s="63">
        <v>14</v>
      </c>
      <c r="C28" s="122">
        <v>15</v>
      </c>
      <c r="D28" s="122">
        <v>23</v>
      </c>
      <c r="E28" s="65">
        <f t="shared" si="10"/>
        <v>52</v>
      </c>
      <c r="F28" s="125">
        <v>14</v>
      </c>
      <c r="G28" s="122">
        <v>15</v>
      </c>
      <c r="H28" s="122">
        <v>16</v>
      </c>
      <c r="I28" s="65">
        <f t="shared" si="11"/>
        <v>45</v>
      </c>
      <c r="J28" s="125">
        <v>15</v>
      </c>
      <c r="K28" s="122">
        <v>17</v>
      </c>
      <c r="L28" s="122">
        <v>16</v>
      </c>
      <c r="M28" s="65">
        <f t="shared" si="12"/>
        <v>48</v>
      </c>
      <c r="N28" s="125">
        <v>28</v>
      </c>
      <c r="O28" s="122">
        <v>29</v>
      </c>
      <c r="P28" s="122">
        <v>16</v>
      </c>
      <c r="Q28" s="65">
        <f t="shared" si="13"/>
        <v>73</v>
      </c>
      <c r="R28" s="67">
        <f t="shared" si="14"/>
        <v>218</v>
      </c>
    </row>
    <row r="29" spans="1:20" x14ac:dyDescent="0.25">
      <c r="A29" s="62" t="s">
        <v>24</v>
      </c>
      <c r="B29" s="63">
        <v>756</v>
      </c>
      <c r="C29" s="122">
        <v>684</v>
      </c>
      <c r="D29" s="122">
        <v>645</v>
      </c>
      <c r="E29" s="65">
        <f t="shared" si="10"/>
        <v>2085</v>
      </c>
      <c r="F29" s="125">
        <v>772</v>
      </c>
      <c r="G29" s="122">
        <v>597</v>
      </c>
      <c r="H29" s="122">
        <v>674</v>
      </c>
      <c r="I29" s="65">
        <f t="shared" si="11"/>
        <v>2043</v>
      </c>
      <c r="J29" s="125">
        <v>628</v>
      </c>
      <c r="K29" s="122">
        <v>614</v>
      </c>
      <c r="L29" s="122">
        <v>768</v>
      </c>
      <c r="M29" s="65">
        <f t="shared" si="12"/>
        <v>2010</v>
      </c>
      <c r="N29" s="125">
        <v>811</v>
      </c>
      <c r="O29" s="122">
        <v>851</v>
      </c>
      <c r="P29" s="122">
        <v>684</v>
      </c>
      <c r="Q29" s="65">
        <f t="shared" si="13"/>
        <v>2346</v>
      </c>
      <c r="R29" s="67">
        <f t="shared" si="14"/>
        <v>8484</v>
      </c>
    </row>
    <row r="30" spans="1:20" x14ac:dyDescent="0.25">
      <c r="A30" s="62" t="s">
        <v>25</v>
      </c>
      <c r="B30" s="63">
        <v>1548</v>
      </c>
      <c r="C30" s="122">
        <v>1552</v>
      </c>
      <c r="D30" s="122">
        <v>1137</v>
      </c>
      <c r="E30" s="65">
        <f t="shared" si="10"/>
        <v>4237</v>
      </c>
      <c r="F30" s="125">
        <v>1444</v>
      </c>
      <c r="G30" s="122">
        <v>1124</v>
      </c>
      <c r="H30" s="122">
        <v>1199</v>
      </c>
      <c r="I30" s="65">
        <f t="shared" si="11"/>
        <v>3767</v>
      </c>
      <c r="J30" s="125">
        <v>1135</v>
      </c>
      <c r="K30" s="122">
        <v>1315</v>
      </c>
      <c r="L30" s="122">
        <v>1698</v>
      </c>
      <c r="M30" s="65">
        <f t="shared" si="12"/>
        <v>4148</v>
      </c>
      <c r="N30" s="125">
        <v>1405</v>
      </c>
      <c r="O30" s="122">
        <v>1454</v>
      </c>
      <c r="P30" s="122">
        <v>1762</v>
      </c>
      <c r="Q30" s="65">
        <f t="shared" si="13"/>
        <v>4621</v>
      </c>
      <c r="R30" s="67">
        <f t="shared" si="14"/>
        <v>16773</v>
      </c>
    </row>
    <row r="31" spans="1:20" ht="15.75" thickBot="1" x14ac:dyDescent="0.3">
      <c r="A31" s="68" t="s">
        <v>47</v>
      </c>
      <c r="B31" s="69">
        <v>271</v>
      </c>
      <c r="C31" s="123">
        <v>264</v>
      </c>
      <c r="D31" s="123">
        <v>287</v>
      </c>
      <c r="E31" s="71">
        <f t="shared" si="10"/>
        <v>822</v>
      </c>
      <c r="F31" s="126">
        <v>384</v>
      </c>
      <c r="G31" s="123">
        <v>254</v>
      </c>
      <c r="H31" s="123">
        <v>286</v>
      </c>
      <c r="I31" s="71">
        <f t="shared" si="11"/>
        <v>924</v>
      </c>
      <c r="J31" s="126">
        <v>245</v>
      </c>
      <c r="K31" s="123">
        <v>287</v>
      </c>
      <c r="L31" s="123">
        <v>326</v>
      </c>
      <c r="M31" s="71">
        <f t="shared" si="12"/>
        <v>858</v>
      </c>
      <c r="N31" s="126">
        <v>236</v>
      </c>
      <c r="O31" s="123">
        <v>305</v>
      </c>
      <c r="P31" s="123">
        <v>348</v>
      </c>
      <c r="Q31" s="71">
        <f t="shared" si="13"/>
        <v>889</v>
      </c>
      <c r="R31" s="73">
        <f t="shared" si="14"/>
        <v>3493</v>
      </c>
    </row>
    <row r="32" spans="1:20" x14ac:dyDescent="0.25">
      <c r="A32" s="51"/>
      <c r="B32" s="91"/>
      <c r="C32" s="92"/>
      <c r="D32" s="92"/>
      <c r="E32" s="93"/>
      <c r="F32" s="91"/>
      <c r="G32" s="92"/>
      <c r="H32" s="92"/>
      <c r="I32" s="93"/>
      <c r="J32" s="91"/>
      <c r="K32" s="92"/>
      <c r="L32" s="92"/>
      <c r="M32" s="93"/>
      <c r="N32" s="91"/>
      <c r="O32" s="92"/>
      <c r="P32" s="92"/>
      <c r="Q32" s="93"/>
      <c r="R32" s="93"/>
    </row>
    <row r="33" spans="1:18" ht="15.75" thickBot="1" x14ac:dyDescent="0.3">
      <c r="A33" s="53" t="s">
        <v>26</v>
      </c>
      <c r="B33" s="50"/>
      <c r="C33" s="50"/>
      <c r="D33" s="50"/>
      <c r="E33" s="53" t="s">
        <v>48</v>
      </c>
      <c r="F33" s="51"/>
      <c r="G33" s="51"/>
      <c r="H33" s="51"/>
      <c r="I33" s="53" t="s">
        <v>48</v>
      </c>
      <c r="J33" s="51"/>
      <c r="K33" s="51"/>
      <c r="L33" s="51"/>
      <c r="M33" s="53" t="s">
        <v>48</v>
      </c>
      <c r="N33" s="51"/>
      <c r="O33" s="51"/>
      <c r="P33" s="51"/>
      <c r="Q33" s="53" t="s">
        <v>48</v>
      </c>
      <c r="R33" s="96" t="s">
        <v>48</v>
      </c>
    </row>
    <row r="34" spans="1:18" x14ac:dyDescent="0.25">
      <c r="A34" s="75" t="s">
        <v>27</v>
      </c>
      <c r="B34" s="56">
        <v>1301</v>
      </c>
      <c r="C34" s="121">
        <v>1232</v>
      </c>
      <c r="D34" s="121">
        <v>1250</v>
      </c>
      <c r="E34" s="58">
        <f>AVERAGE(B34:D34)</f>
        <v>1261</v>
      </c>
      <c r="F34" s="124">
        <v>1267</v>
      </c>
      <c r="G34" s="76">
        <v>1278</v>
      </c>
      <c r="H34" s="76">
        <v>1278</v>
      </c>
      <c r="I34" s="58">
        <f>AVERAGE(F34:H34)</f>
        <v>1274.3333333333333</v>
      </c>
      <c r="J34" s="129">
        <v>1294</v>
      </c>
      <c r="K34" s="127">
        <v>1313</v>
      </c>
      <c r="L34" s="127">
        <v>1319</v>
      </c>
      <c r="M34" s="131">
        <f>AVERAGE(J34:L34)</f>
        <v>1308.6666666666667</v>
      </c>
      <c r="N34" s="129">
        <v>1323</v>
      </c>
      <c r="O34" s="127">
        <v>1323</v>
      </c>
      <c r="P34" s="127">
        <v>1326</v>
      </c>
      <c r="Q34" s="134">
        <f>AVERAGE(N34:P34)</f>
        <v>1324</v>
      </c>
      <c r="R34" s="60">
        <f>AVERAGE(B34:D34,F34:H34,J34:L34,N34:P34)</f>
        <v>1292</v>
      </c>
    </row>
    <row r="35" spans="1:18" x14ac:dyDescent="0.25">
      <c r="A35" s="79" t="s">
        <v>28</v>
      </c>
      <c r="B35" s="63">
        <v>1408</v>
      </c>
      <c r="C35" s="122">
        <v>1339</v>
      </c>
      <c r="D35" s="122">
        <v>1355</v>
      </c>
      <c r="E35" s="65">
        <f t="shared" ref="E35:E52" si="15">AVERAGE(B35:D35)</f>
        <v>1367.3333333333333</v>
      </c>
      <c r="F35" s="125">
        <v>1378</v>
      </c>
      <c r="G35" s="80">
        <v>1394</v>
      </c>
      <c r="H35" s="80">
        <v>1402</v>
      </c>
      <c r="I35" s="65">
        <f t="shared" ref="I35:I52" si="16">AVERAGE(F35:H35)</f>
        <v>1391.3333333333333</v>
      </c>
      <c r="J35" s="130">
        <v>1410</v>
      </c>
      <c r="K35" s="128">
        <v>1428</v>
      </c>
      <c r="L35" s="128">
        <v>1426</v>
      </c>
      <c r="M35" s="132">
        <f t="shared" ref="M35:M52" si="17">AVERAGE(J35:L35)</f>
        <v>1421.3333333333333</v>
      </c>
      <c r="N35" s="130">
        <v>1423</v>
      </c>
      <c r="O35" s="128">
        <v>1428</v>
      </c>
      <c r="P35" s="128">
        <v>1419</v>
      </c>
      <c r="Q35" s="135">
        <f t="shared" ref="Q35:Q52" si="18">AVERAGE(N35:P35)</f>
        <v>1423.3333333333333</v>
      </c>
      <c r="R35" s="67">
        <f t="shared" ref="R35:R52" si="19">AVERAGE(B35:D35,F35:H35,J35:L35,N35:P35)</f>
        <v>1400.8333333333333</v>
      </c>
    </row>
    <row r="36" spans="1:18" x14ac:dyDescent="0.25">
      <c r="A36" s="79" t="s">
        <v>29</v>
      </c>
      <c r="B36" s="63">
        <v>11955</v>
      </c>
      <c r="C36" s="122">
        <v>11567</v>
      </c>
      <c r="D36" s="122">
        <v>11780</v>
      </c>
      <c r="E36" s="65">
        <f t="shared" si="15"/>
        <v>11767.333333333334</v>
      </c>
      <c r="F36" s="125">
        <v>11826</v>
      </c>
      <c r="G36" s="80">
        <v>11980</v>
      </c>
      <c r="H36" s="80">
        <v>12094</v>
      </c>
      <c r="I36" s="65">
        <f t="shared" si="16"/>
        <v>11966.666666666666</v>
      </c>
      <c r="J36" s="130">
        <v>12271</v>
      </c>
      <c r="K36" s="128">
        <v>12489</v>
      </c>
      <c r="L36" s="128">
        <v>12736</v>
      </c>
      <c r="M36" s="132">
        <f t="shared" si="17"/>
        <v>12498.666666666666</v>
      </c>
      <c r="N36" s="130">
        <v>12826</v>
      </c>
      <c r="O36" s="128">
        <v>12960</v>
      </c>
      <c r="P36" s="128">
        <v>13029</v>
      </c>
      <c r="Q36" s="135">
        <f t="shared" si="18"/>
        <v>12938.333333333334</v>
      </c>
      <c r="R36" s="67">
        <f t="shared" si="19"/>
        <v>12292.75</v>
      </c>
    </row>
    <row r="37" spans="1:18" x14ac:dyDescent="0.25">
      <c r="A37" s="79" t="s">
        <v>30</v>
      </c>
      <c r="B37" s="63">
        <v>2049</v>
      </c>
      <c r="C37" s="122">
        <v>2029</v>
      </c>
      <c r="D37" s="122">
        <v>2073</v>
      </c>
      <c r="E37" s="65">
        <f t="shared" si="15"/>
        <v>2050.3333333333335</v>
      </c>
      <c r="F37" s="125">
        <v>2113</v>
      </c>
      <c r="G37" s="80">
        <v>2141</v>
      </c>
      <c r="H37" s="80">
        <v>2165</v>
      </c>
      <c r="I37" s="65">
        <f t="shared" si="16"/>
        <v>2139.6666666666665</v>
      </c>
      <c r="J37" s="130">
        <v>2197</v>
      </c>
      <c r="K37" s="128">
        <v>2211</v>
      </c>
      <c r="L37" s="128">
        <v>2244</v>
      </c>
      <c r="M37" s="132">
        <f t="shared" si="17"/>
        <v>2217.3333333333335</v>
      </c>
      <c r="N37" s="130">
        <v>2274</v>
      </c>
      <c r="O37" s="128">
        <v>2291</v>
      </c>
      <c r="P37" s="128">
        <v>2307</v>
      </c>
      <c r="Q37" s="135">
        <f t="shared" si="18"/>
        <v>2290.6666666666665</v>
      </c>
      <c r="R37" s="67">
        <f t="shared" si="19"/>
        <v>2174.5</v>
      </c>
    </row>
    <row r="38" spans="1:18" x14ac:dyDescent="0.25">
      <c r="A38" s="79" t="s">
        <v>31</v>
      </c>
      <c r="B38" s="63">
        <v>4315</v>
      </c>
      <c r="C38" s="122">
        <v>4041</v>
      </c>
      <c r="D38" s="122">
        <v>4116</v>
      </c>
      <c r="E38" s="65">
        <f t="shared" si="15"/>
        <v>4157.333333333333</v>
      </c>
      <c r="F38" s="125">
        <v>4173</v>
      </c>
      <c r="G38" s="80">
        <v>4217</v>
      </c>
      <c r="H38" s="80">
        <v>4225</v>
      </c>
      <c r="I38" s="65">
        <f t="shared" si="16"/>
        <v>4205</v>
      </c>
      <c r="J38" s="130">
        <v>4241</v>
      </c>
      <c r="K38" s="128">
        <v>4274</v>
      </c>
      <c r="L38" s="128">
        <v>4304</v>
      </c>
      <c r="M38" s="132">
        <f t="shared" si="17"/>
        <v>4273</v>
      </c>
      <c r="N38" s="130">
        <v>4304</v>
      </c>
      <c r="O38" s="128">
        <v>4281</v>
      </c>
      <c r="P38" s="128">
        <v>4244</v>
      </c>
      <c r="Q38" s="135">
        <f t="shared" si="18"/>
        <v>4276.333333333333</v>
      </c>
      <c r="R38" s="67">
        <f t="shared" si="19"/>
        <v>4227.916666666667</v>
      </c>
    </row>
    <row r="39" spans="1:18" x14ac:dyDescent="0.25">
      <c r="A39" s="79" t="s">
        <v>32</v>
      </c>
      <c r="B39" s="83">
        <v>57</v>
      </c>
      <c r="C39" s="122">
        <v>50</v>
      </c>
      <c r="D39" s="122">
        <v>60</v>
      </c>
      <c r="E39" s="65">
        <f t="shared" si="15"/>
        <v>55.666666666666664</v>
      </c>
      <c r="F39" s="84">
        <v>60</v>
      </c>
      <c r="G39" s="85">
        <v>60</v>
      </c>
      <c r="H39" s="85">
        <v>63</v>
      </c>
      <c r="I39" s="65">
        <f t="shared" si="16"/>
        <v>61</v>
      </c>
      <c r="J39" s="130">
        <v>62</v>
      </c>
      <c r="K39" s="128">
        <v>64</v>
      </c>
      <c r="L39" s="128">
        <v>64</v>
      </c>
      <c r="M39" s="132">
        <f t="shared" si="17"/>
        <v>63.333333333333336</v>
      </c>
      <c r="N39" s="130">
        <v>64</v>
      </c>
      <c r="O39" s="128">
        <v>61</v>
      </c>
      <c r="P39" s="128">
        <v>58</v>
      </c>
      <c r="Q39" s="135">
        <f t="shared" si="18"/>
        <v>61</v>
      </c>
      <c r="R39" s="67">
        <f t="shared" si="19"/>
        <v>60.25</v>
      </c>
    </row>
    <row r="40" spans="1:18" x14ac:dyDescent="0.25">
      <c r="A40" s="79" t="s">
        <v>33</v>
      </c>
      <c r="B40" s="83">
        <v>151</v>
      </c>
      <c r="C40" s="122">
        <v>127</v>
      </c>
      <c r="D40" s="122">
        <v>123</v>
      </c>
      <c r="E40" s="65">
        <f t="shared" si="15"/>
        <v>133.66666666666666</v>
      </c>
      <c r="F40" s="84">
        <v>128</v>
      </c>
      <c r="G40" s="85">
        <v>133</v>
      </c>
      <c r="H40" s="85">
        <v>134</v>
      </c>
      <c r="I40" s="65">
        <f t="shared" si="16"/>
        <v>131.66666666666666</v>
      </c>
      <c r="J40" s="130">
        <v>134</v>
      </c>
      <c r="K40" s="128">
        <v>135</v>
      </c>
      <c r="L40" s="128">
        <v>138</v>
      </c>
      <c r="M40" s="132">
        <f t="shared" si="17"/>
        <v>135.66666666666666</v>
      </c>
      <c r="N40" s="130">
        <v>128</v>
      </c>
      <c r="O40" s="128">
        <v>127</v>
      </c>
      <c r="P40" s="128">
        <v>121</v>
      </c>
      <c r="Q40" s="135">
        <f t="shared" si="18"/>
        <v>125.33333333333333</v>
      </c>
      <c r="R40" s="67">
        <f t="shared" si="19"/>
        <v>131.58333333333334</v>
      </c>
    </row>
    <row r="41" spans="1:18" x14ac:dyDescent="0.25">
      <c r="A41" s="79" t="s">
        <v>34</v>
      </c>
      <c r="B41" s="63">
        <v>1260</v>
      </c>
      <c r="C41" s="122">
        <v>1190</v>
      </c>
      <c r="D41" s="122">
        <v>1221</v>
      </c>
      <c r="E41" s="65">
        <f t="shared" si="15"/>
        <v>1223.6666666666667</v>
      </c>
      <c r="F41" s="125">
        <v>1230</v>
      </c>
      <c r="G41" s="80">
        <v>1240</v>
      </c>
      <c r="H41" s="80">
        <v>1235</v>
      </c>
      <c r="I41" s="65">
        <f t="shared" si="16"/>
        <v>1235</v>
      </c>
      <c r="J41" s="130">
        <v>1236</v>
      </c>
      <c r="K41" s="128">
        <v>1245</v>
      </c>
      <c r="L41" s="128">
        <v>1259</v>
      </c>
      <c r="M41" s="132">
        <f t="shared" si="17"/>
        <v>1246.6666666666667</v>
      </c>
      <c r="N41" s="130">
        <v>1269</v>
      </c>
      <c r="O41" s="128">
        <v>1248</v>
      </c>
      <c r="P41" s="128">
        <v>1264</v>
      </c>
      <c r="Q41" s="135">
        <f t="shared" si="18"/>
        <v>1260.3333333333333</v>
      </c>
      <c r="R41" s="67">
        <f t="shared" si="19"/>
        <v>1241.4166666666667</v>
      </c>
    </row>
    <row r="42" spans="1:18" x14ac:dyDescent="0.25">
      <c r="A42" s="79" t="s">
        <v>35</v>
      </c>
      <c r="B42" s="83">
        <v>528</v>
      </c>
      <c r="C42" s="122">
        <v>485</v>
      </c>
      <c r="D42" s="122">
        <v>495</v>
      </c>
      <c r="E42" s="65">
        <f t="shared" si="15"/>
        <v>502.66666666666669</v>
      </c>
      <c r="F42" s="84">
        <v>499</v>
      </c>
      <c r="G42" s="85">
        <v>500</v>
      </c>
      <c r="H42" s="85">
        <v>503</v>
      </c>
      <c r="I42" s="65">
        <f t="shared" si="16"/>
        <v>500.66666666666669</v>
      </c>
      <c r="J42" s="130">
        <v>505</v>
      </c>
      <c r="K42" s="128">
        <v>510</v>
      </c>
      <c r="L42" s="128">
        <v>516</v>
      </c>
      <c r="M42" s="132">
        <f t="shared" si="17"/>
        <v>510.33333333333331</v>
      </c>
      <c r="N42" s="130">
        <v>526</v>
      </c>
      <c r="O42" s="128">
        <v>520</v>
      </c>
      <c r="P42" s="128">
        <v>522</v>
      </c>
      <c r="Q42" s="135">
        <f t="shared" si="18"/>
        <v>522.66666666666663</v>
      </c>
      <c r="R42" s="67">
        <f t="shared" si="19"/>
        <v>509.08333333333331</v>
      </c>
    </row>
    <row r="43" spans="1:18" x14ac:dyDescent="0.25">
      <c r="A43" s="79" t="s">
        <v>36</v>
      </c>
      <c r="B43" s="83">
        <v>464</v>
      </c>
      <c r="C43" s="122">
        <v>437</v>
      </c>
      <c r="D43" s="122">
        <v>445</v>
      </c>
      <c r="E43" s="65">
        <f t="shared" si="15"/>
        <v>448.66666666666669</v>
      </c>
      <c r="F43" s="84">
        <v>448</v>
      </c>
      <c r="G43" s="85">
        <v>450</v>
      </c>
      <c r="H43" s="85">
        <v>459</v>
      </c>
      <c r="I43" s="65">
        <f t="shared" si="16"/>
        <v>452.33333333333331</v>
      </c>
      <c r="J43" s="130">
        <v>463</v>
      </c>
      <c r="K43" s="128">
        <v>461</v>
      </c>
      <c r="L43" s="128">
        <v>466</v>
      </c>
      <c r="M43" s="132">
        <f t="shared" si="17"/>
        <v>463.33333333333331</v>
      </c>
      <c r="N43" s="130">
        <v>473</v>
      </c>
      <c r="O43" s="128">
        <v>478</v>
      </c>
      <c r="P43" s="128">
        <v>478</v>
      </c>
      <c r="Q43" s="135">
        <f t="shared" si="18"/>
        <v>476.33333333333331</v>
      </c>
      <c r="R43" s="67">
        <f t="shared" si="19"/>
        <v>460.16666666666669</v>
      </c>
    </row>
    <row r="44" spans="1:18" x14ac:dyDescent="0.25">
      <c r="A44" s="79" t="s">
        <v>37</v>
      </c>
      <c r="B44" s="63">
        <v>2532</v>
      </c>
      <c r="C44" s="122">
        <v>2454</v>
      </c>
      <c r="D44" s="122">
        <v>2523</v>
      </c>
      <c r="E44" s="65">
        <f t="shared" si="15"/>
        <v>2503</v>
      </c>
      <c r="F44" s="125">
        <v>2568</v>
      </c>
      <c r="G44" s="80">
        <v>2610</v>
      </c>
      <c r="H44" s="80">
        <v>2626</v>
      </c>
      <c r="I44" s="65">
        <f t="shared" si="16"/>
        <v>2601.3333333333335</v>
      </c>
      <c r="J44" s="130">
        <v>2656</v>
      </c>
      <c r="K44" s="128">
        <v>2683</v>
      </c>
      <c r="L44" s="128">
        <v>2707</v>
      </c>
      <c r="M44" s="132">
        <f t="shared" si="17"/>
        <v>2682</v>
      </c>
      <c r="N44" s="130">
        <v>2712</v>
      </c>
      <c r="O44" s="128">
        <v>2735</v>
      </c>
      <c r="P44" s="128">
        <v>2716</v>
      </c>
      <c r="Q44" s="135">
        <f t="shared" si="18"/>
        <v>2721</v>
      </c>
      <c r="R44" s="67">
        <f t="shared" si="19"/>
        <v>2626.8333333333335</v>
      </c>
    </row>
    <row r="45" spans="1:18" x14ac:dyDescent="0.25">
      <c r="A45" s="79" t="s">
        <v>38</v>
      </c>
      <c r="B45" s="83">
        <v>210</v>
      </c>
      <c r="C45" s="122">
        <v>199</v>
      </c>
      <c r="D45" s="122">
        <v>203</v>
      </c>
      <c r="E45" s="65">
        <f t="shared" si="15"/>
        <v>204</v>
      </c>
      <c r="F45" s="84">
        <v>204</v>
      </c>
      <c r="G45" s="85">
        <v>208</v>
      </c>
      <c r="H45" s="85">
        <v>209</v>
      </c>
      <c r="I45" s="65">
        <f t="shared" si="16"/>
        <v>207</v>
      </c>
      <c r="J45" s="130">
        <v>209</v>
      </c>
      <c r="K45" s="128">
        <v>210</v>
      </c>
      <c r="L45" s="128">
        <v>211</v>
      </c>
      <c r="M45" s="132">
        <f t="shared" si="17"/>
        <v>210</v>
      </c>
      <c r="N45" s="130">
        <v>214</v>
      </c>
      <c r="O45" s="128">
        <v>214</v>
      </c>
      <c r="P45" s="128">
        <v>215</v>
      </c>
      <c r="Q45" s="135">
        <f t="shared" si="18"/>
        <v>214.33333333333334</v>
      </c>
      <c r="R45" s="67">
        <f t="shared" si="19"/>
        <v>208.83333333333334</v>
      </c>
    </row>
    <row r="46" spans="1:18" x14ac:dyDescent="0.25">
      <c r="A46" s="79" t="s">
        <v>39</v>
      </c>
      <c r="B46" s="63">
        <v>1647</v>
      </c>
      <c r="C46" s="122">
        <v>1587</v>
      </c>
      <c r="D46" s="122">
        <v>1615</v>
      </c>
      <c r="E46" s="65">
        <f t="shared" si="15"/>
        <v>1616.3333333333333</v>
      </c>
      <c r="F46" s="125">
        <v>1643</v>
      </c>
      <c r="G46" s="80">
        <v>1668</v>
      </c>
      <c r="H46" s="80">
        <v>1691</v>
      </c>
      <c r="I46" s="65">
        <f t="shared" si="16"/>
        <v>1667.3333333333333</v>
      </c>
      <c r="J46" s="130">
        <v>1720</v>
      </c>
      <c r="K46" s="128">
        <v>1751</v>
      </c>
      <c r="L46" s="128">
        <v>1798</v>
      </c>
      <c r="M46" s="132">
        <f t="shared" si="17"/>
        <v>1756.3333333333333</v>
      </c>
      <c r="N46" s="130">
        <v>1814</v>
      </c>
      <c r="O46" s="128">
        <v>1827</v>
      </c>
      <c r="P46" s="128">
        <v>1828</v>
      </c>
      <c r="Q46" s="135">
        <f t="shared" si="18"/>
        <v>1823</v>
      </c>
      <c r="R46" s="67">
        <f t="shared" si="19"/>
        <v>1715.75</v>
      </c>
    </row>
    <row r="47" spans="1:18" x14ac:dyDescent="0.25">
      <c r="A47" s="79" t="s">
        <v>40</v>
      </c>
      <c r="B47" s="83">
        <v>361</v>
      </c>
      <c r="C47" s="122">
        <v>342</v>
      </c>
      <c r="D47" s="122">
        <v>344</v>
      </c>
      <c r="E47" s="65">
        <f t="shared" si="15"/>
        <v>349</v>
      </c>
      <c r="F47" s="84">
        <v>347</v>
      </c>
      <c r="G47" s="85">
        <v>351</v>
      </c>
      <c r="H47" s="85">
        <v>354</v>
      </c>
      <c r="I47" s="65">
        <f t="shared" si="16"/>
        <v>350.66666666666669</v>
      </c>
      <c r="J47" s="130">
        <v>352</v>
      </c>
      <c r="K47" s="128">
        <v>350</v>
      </c>
      <c r="L47" s="128">
        <v>356</v>
      </c>
      <c r="M47" s="132">
        <f t="shared" si="17"/>
        <v>352.66666666666669</v>
      </c>
      <c r="N47" s="130">
        <v>352</v>
      </c>
      <c r="O47" s="128">
        <v>362</v>
      </c>
      <c r="P47" s="128">
        <v>349</v>
      </c>
      <c r="Q47" s="135">
        <f t="shared" si="18"/>
        <v>354.33333333333331</v>
      </c>
      <c r="R47" s="67">
        <f t="shared" si="19"/>
        <v>351.66666666666669</v>
      </c>
    </row>
    <row r="48" spans="1:18" x14ac:dyDescent="0.25">
      <c r="A48" s="79" t="s">
        <v>41</v>
      </c>
      <c r="B48" s="83">
        <v>278</v>
      </c>
      <c r="C48" s="122">
        <v>266</v>
      </c>
      <c r="D48" s="122">
        <v>268</v>
      </c>
      <c r="E48" s="65">
        <f t="shared" si="15"/>
        <v>270.66666666666669</v>
      </c>
      <c r="F48" s="84">
        <v>270</v>
      </c>
      <c r="G48" s="85">
        <v>271</v>
      </c>
      <c r="H48" s="85">
        <v>276</v>
      </c>
      <c r="I48" s="65">
        <f t="shared" si="16"/>
        <v>272.33333333333331</v>
      </c>
      <c r="J48" s="130">
        <v>279</v>
      </c>
      <c r="K48" s="128">
        <v>282</v>
      </c>
      <c r="L48" s="128">
        <v>289</v>
      </c>
      <c r="M48" s="132">
        <f t="shared" si="17"/>
        <v>283.33333333333331</v>
      </c>
      <c r="N48" s="130">
        <v>281</v>
      </c>
      <c r="O48" s="128">
        <v>288</v>
      </c>
      <c r="P48" s="128">
        <v>297</v>
      </c>
      <c r="Q48" s="135">
        <f t="shared" si="18"/>
        <v>288.66666666666669</v>
      </c>
      <c r="R48" s="67">
        <f t="shared" si="19"/>
        <v>278.75</v>
      </c>
    </row>
    <row r="49" spans="1:18" x14ac:dyDescent="0.25">
      <c r="A49" s="79" t="s">
        <v>42</v>
      </c>
      <c r="B49" s="63">
        <v>9277</v>
      </c>
      <c r="C49" s="122">
        <v>8861</v>
      </c>
      <c r="D49" s="122">
        <v>9084</v>
      </c>
      <c r="E49" s="65">
        <f t="shared" si="15"/>
        <v>9074</v>
      </c>
      <c r="F49" s="125">
        <v>9193</v>
      </c>
      <c r="G49" s="80">
        <v>9388</v>
      </c>
      <c r="H49" s="80">
        <v>9493</v>
      </c>
      <c r="I49" s="65">
        <f t="shared" si="16"/>
        <v>9358</v>
      </c>
      <c r="J49" s="130">
        <v>9638</v>
      </c>
      <c r="K49" s="128">
        <v>9751</v>
      </c>
      <c r="L49" s="128">
        <v>9842</v>
      </c>
      <c r="M49" s="132">
        <f t="shared" si="17"/>
        <v>9743.6666666666661</v>
      </c>
      <c r="N49" s="130">
        <v>9834</v>
      </c>
      <c r="O49" s="128">
        <v>9920</v>
      </c>
      <c r="P49" s="128">
        <v>9947</v>
      </c>
      <c r="Q49" s="135">
        <f t="shared" si="18"/>
        <v>9900.3333333333339</v>
      </c>
      <c r="R49" s="67">
        <f t="shared" si="19"/>
        <v>9519</v>
      </c>
    </row>
    <row r="50" spans="1:18" x14ac:dyDescent="0.25">
      <c r="A50" s="79" t="s">
        <v>43</v>
      </c>
      <c r="B50" s="63">
        <v>1149</v>
      </c>
      <c r="C50" s="122">
        <v>1052</v>
      </c>
      <c r="D50" s="122">
        <v>1059</v>
      </c>
      <c r="E50" s="65">
        <f t="shared" si="15"/>
        <v>1086.6666666666667</v>
      </c>
      <c r="F50" s="125">
        <v>1077</v>
      </c>
      <c r="G50" s="80">
        <v>1091</v>
      </c>
      <c r="H50" s="80">
        <v>1095</v>
      </c>
      <c r="I50" s="65">
        <f t="shared" si="16"/>
        <v>1087.6666666666667</v>
      </c>
      <c r="J50" s="130">
        <v>1094</v>
      </c>
      <c r="K50" s="128">
        <v>1096</v>
      </c>
      <c r="L50" s="128">
        <v>1107</v>
      </c>
      <c r="M50" s="132">
        <f t="shared" si="17"/>
        <v>1099</v>
      </c>
      <c r="N50" s="130">
        <v>1109</v>
      </c>
      <c r="O50" s="128">
        <v>1100</v>
      </c>
      <c r="P50" s="128">
        <v>1092</v>
      </c>
      <c r="Q50" s="135">
        <f t="shared" si="18"/>
        <v>1100.3333333333333</v>
      </c>
      <c r="R50" s="67">
        <f t="shared" si="19"/>
        <v>1093.4166666666667</v>
      </c>
    </row>
    <row r="51" spans="1:18" x14ac:dyDescent="0.25">
      <c r="A51" s="79" t="s">
        <v>44</v>
      </c>
      <c r="B51" s="83">
        <v>22</v>
      </c>
      <c r="C51" s="122">
        <v>21</v>
      </c>
      <c r="D51" s="122">
        <v>20</v>
      </c>
      <c r="E51" s="65">
        <f t="shared" si="15"/>
        <v>21</v>
      </c>
      <c r="F51" s="84">
        <v>22</v>
      </c>
      <c r="G51" s="85">
        <v>23</v>
      </c>
      <c r="H51" s="85">
        <v>21</v>
      </c>
      <c r="I51" s="65">
        <f t="shared" si="16"/>
        <v>22</v>
      </c>
      <c r="J51" s="130">
        <v>23</v>
      </c>
      <c r="K51" s="128">
        <v>23</v>
      </c>
      <c r="L51" s="128">
        <v>23</v>
      </c>
      <c r="M51" s="132">
        <f t="shared" si="17"/>
        <v>23</v>
      </c>
      <c r="N51" s="130">
        <v>25</v>
      </c>
      <c r="O51" s="128">
        <v>25</v>
      </c>
      <c r="P51" s="128">
        <v>25</v>
      </c>
      <c r="Q51" s="135">
        <f t="shared" si="18"/>
        <v>25</v>
      </c>
      <c r="R51" s="67">
        <f t="shared" si="19"/>
        <v>22.75</v>
      </c>
    </row>
    <row r="52" spans="1:18" ht="15.75" thickBot="1" x14ac:dyDescent="0.3">
      <c r="A52" s="86" t="s">
        <v>45</v>
      </c>
      <c r="B52" s="87">
        <f>SUM(B34:B51)</f>
        <v>38964</v>
      </c>
      <c r="C52" s="88">
        <f t="shared" ref="C52:P52" si="20">SUM(C34:C51)</f>
        <v>37279</v>
      </c>
      <c r="D52" s="88">
        <f t="shared" si="20"/>
        <v>38034</v>
      </c>
      <c r="E52" s="71">
        <f t="shared" si="15"/>
        <v>38092.333333333336</v>
      </c>
      <c r="F52" s="89">
        <f t="shared" si="20"/>
        <v>38446</v>
      </c>
      <c r="G52" s="88">
        <f t="shared" si="20"/>
        <v>39003</v>
      </c>
      <c r="H52" s="88">
        <f t="shared" si="20"/>
        <v>39323</v>
      </c>
      <c r="I52" s="71">
        <f t="shared" si="16"/>
        <v>38924</v>
      </c>
      <c r="J52" s="89">
        <f t="shared" si="20"/>
        <v>39784</v>
      </c>
      <c r="K52" s="88">
        <f t="shared" si="20"/>
        <v>40276</v>
      </c>
      <c r="L52" s="88">
        <f t="shared" si="20"/>
        <v>40805</v>
      </c>
      <c r="M52" s="71">
        <f t="shared" si="17"/>
        <v>40288.333333333336</v>
      </c>
      <c r="N52" s="89">
        <f t="shared" si="20"/>
        <v>40951</v>
      </c>
      <c r="O52" s="88">
        <f t="shared" si="20"/>
        <v>41188</v>
      </c>
      <c r="P52" s="88">
        <f t="shared" si="20"/>
        <v>41237</v>
      </c>
      <c r="Q52" s="90">
        <f t="shared" si="18"/>
        <v>41125.333333333336</v>
      </c>
      <c r="R52" s="73">
        <f t="shared" si="19"/>
        <v>39607.5</v>
      </c>
    </row>
  </sheetData>
  <mergeCells count="1">
    <mergeCell ref="B1:R1"/>
  </mergeCells>
  <pageMargins left="0.25" right="0.25" top="0.75" bottom="0.75" header="0.3" footer="0.3"/>
  <pageSetup scale="41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"/>
  <sheetViews>
    <sheetView zoomScaleNormal="100" workbookViewId="0">
      <pane xSplit="1" topLeftCell="B1" activePane="topRight" state="frozen"/>
      <selection pane="topRight" activeCell="AC31" sqref="AC31"/>
    </sheetView>
  </sheetViews>
  <sheetFormatPr defaultRowHeight="12.75" x14ac:dyDescent="0.2"/>
  <cols>
    <col min="1" max="1" width="33.140625" style="360" bestFit="1" customWidth="1"/>
    <col min="2" max="5" width="11.7109375" style="361" bestFit="1" customWidth="1"/>
    <col min="6" max="7" width="8.140625" style="361" bestFit="1" customWidth="1"/>
    <col min="8" max="8" width="8.140625" style="361" customWidth="1"/>
    <col min="9" max="9" width="8.140625" style="361" bestFit="1" customWidth="1"/>
    <col min="10" max="13" width="11.7109375" style="361" bestFit="1" customWidth="1"/>
    <col min="14" max="15" width="8.140625" style="361" bestFit="1" customWidth="1"/>
    <col min="16" max="16" width="8.140625" style="361" customWidth="1"/>
    <col min="17" max="17" width="8.140625" style="361" bestFit="1" customWidth="1"/>
    <col min="18" max="18" width="11.7109375" style="398" bestFit="1" customWidth="1"/>
    <col min="19" max="19" width="11.7109375" style="361" bestFit="1" customWidth="1"/>
    <col min="20" max="20" width="11.7109375" style="398" bestFit="1" customWidth="1"/>
    <col min="21" max="21" width="11.7109375" style="361" bestFit="1" customWidth="1"/>
    <col min="22" max="23" width="8.140625" style="361" bestFit="1" customWidth="1"/>
    <col min="24" max="24" width="8.140625" style="361" customWidth="1"/>
    <col min="25" max="25" width="8.140625" style="361" bestFit="1" customWidth="1"/>
    <col min="26" max="26" width="11.7109375" style="398" bestFit="1" customWidth="1"/>
    <col min="27" max="27" width="11.7109375" style="361" bestFit="1" customWidth="1"/>
    <col min="28" max="28" width="11.7109375" style="398" bestFit="1" customWidth="1"/>
    <col min="29" max="29" width="11.7109375" style="361" bestFit="1" customWidth="1"/>
    <col min="30" max="31" width="8.140625" style="361" bestFit="1" customWidth="1"/>
    <col min="32" max="32" width="8.140625" style="361" customWidth="1"/>
    <col min="33" max="33" width="8.140625" style="361" bestFit="1" customWidth="1"/>
    <col min="34" max="16384" width="9.140625" style="360"/>
  </cols>
  <sheetData>
    <row r="1" spans="1:33" ht="27" thickBot="1" x14ac:dyDescent="0.45">
      <c r="B1" s="573" t="s">
        <v>118</v>
      </c>
      <c r="C1" s="574"/>
      <c r="D1" s="574"/>
      <c r="E1" s="574"/>
      <c r="F1" s="574"/>
      <c r="G1" s="574"/>
      <c r="H1" s="574"/>
      <c r="I1" s="575"/>
      <c r="J1" s="573" t="s">
        <v>119</v>
      </c>
      <c r="K1" s="574"/>
      <c r="L1" s="574"/>
      <c r="M1" s="574"/>
      <c r="N1" s="574"/>
      <c r="O1" s="574"/>
      <c r="P1" s="574"/>
      <c r="Q1" s="575"/>
      <c r="R1" s="573" t="s">
        <v>120</v>
      </c>
      <c r="S1" s="574"/>
      <c r="T1" s="574"/>
      <c r="U1" s="574"/>
      <c r="V1" s="574"/>
      <c r="W1" s="574"/>
      <c r="X1" s="574"/>
      <c r="Y1" s="575"/>
      <c r="Z1" s="573" t="s">
        <v>121</v>
      </c>
      <c r="AA1" s="574"/>
      <c r="AB1" s="574"/>
      <c r="AC1" s="574"/>
      <c r="AD1" s="574"/>
      <c r="AE1" s="574"/>
      <c r="AF1" s="574"/>
      <c r="AG1" s="575"/>
    </row>
    <row r="2" spans="1:33" ht="13.5" thickBot="1" x14ac:dyDescent="0.25">
      <c r="B2" s="578"/>
      <c r="C2" s="579"/>
      <c r="D2" s="579"/>
      <c r="E2" s="580"/>
      <c r="F2" s="401"/>
      <c r="G2" s="401"/>
      <c r="H2" s="448"/>
      <c r="I2" s="429"/>
      <c r="J2" s="578"/>
      <c r="K2" s="579"/>
      <c r="L2" s="579"/>
      <c r="M2" s="580"/>
      <c r="N2" s="448"/>
      <c r="O2" s="448"/>
      <c r="P2" s="448"/>
      <c r="Q2" s="449"/>
      <c r="R2" s="578"/>
      <c r="S2" s="579"/>
      <c r="T2" s="579"/>
      <c r="U2" s="580"/>
      <c r="V2" s="448"/>
      <c r="W2" s="448"/>
      <c r="X2" s="448"/>
      <c r="Y2" s="449"/>
      <c r="Z2" s="578"/>
      <c r="AA2" s="579"/>
      <c r="AB2" s="579"/>
      <c r="AC2" s="580"/>
      <c r="AD2" s="448"/>
      <c r="AE2" s="448"/>
      <c r="AF2" s="448"/>
      <c r="AG2" s="449"/>
    </row>
    <row r="3" spans="1:33" ht="26.25" thickBot="1" x14ac:dyDescent="0.25">
      <c r="A3" s="362" t="s">
        <v>0</v>
      </c>
      <c r="B3" s="410" t="s">
        <v>102</v>
      </c>
      <c r="C3" s="363" t="s">
        <v>103</v>
      </c>
      <c r="D3" s="364" t="s">
        <v>104</v>
      </c>
      <c r="E3" s="408" t="s">
        <v>105</v>
      </c>
      <c r="F3" s="459" t="s">
        <v>122</v>
      </c>
      <c r="G3" s="458" t="s">
        <v>123</v>
      </c>
      <c r="H3" s="460" t="s">
        <v>140</v>
      </c>
      <c r="I3" s="455" t="s">
        <v>141</v>
      </c>
      <c r="J3" s="410" t="s">
        <v>102</v>
      </c>
      <c r="K3" s="363" t="s">
        <v>103</v>
      </c>
      <c r="L3" s="364" t="s">
        <v>104</v>
      </c>
      <c r="M3" s="408" t="s">
        <v>105</v>
      </c>
      <c r="N3" s="459" t="s">
        <v>122</v>
      </c>
      <c r="O3" s="458" t="s">
        <v>123</v>
      </c>
      <c r="P3" s="460" t="s">
        <v>140</v>
      </c>
      <c r="Q3" s="455" t="s">
        <v>141</v>
      </c>
      <c r="R3" s="410" t="s">
        <v>102</v>
      </c>
      <c r="S3" s="363" t="s">
        <v>103</v>
      </c>
      <c r="T3" s="364" t="s">
        <v>104</v>
      </c>
      <c r="U3" s="408" t="s">
        <v>105</v>
      </c>
      <c r="V3" s="459" t="s">
        <v>122</v>
      </c>
      <c r="W3" s="458" t="s">
        <v>123</v>
      </c>
      <c r="X3" s="460" t="s">
        <v>140</v>
      </c>
      <c r="Y3" s="455" t="s">
        <v>141</v>
      </c>
      <c r="Z3" s="410" t="s">
        <v>102</v>
      </c>
      <c r="AA3" s="363" t="s">
        <v>103</v>
      </c>
      <c r="AB3" s="364" t="s">
        <v>104</v>
      </c>
      <c r="AC3" s="408" t="s">
        <v>105</v>
      </c>
      <c r="AD3" s="459" t="s">
        <v>122</v>
      </c>
      <c r="AE3" s="458" t="s">
        <v>123</v>
      </c>
      <c r="AF3" s="460" t="s">
        <v>140</v>
      </c>
      <c r="AG3" s="455" t="s">
        <v>141</v>
      </c>
    </row>
    <row r="4" spans="1:33" ht="15.75" customHeight="1" x14ac:dyDescent="0.2">
      <c r="A4" s="409" t="s">
        <v>83</v>
      </c>
      <c r="B4" s="465">
        <f>'FY15 Data'!E6</f>
        <v>66360</v>
      </c>
      <c r="C4" s="466">
        <f>'FY16 Data'!E4</f>
        <v>54762</v>
      </c>
      <c r="D4" s="467">
        <f>'FY17 Data'!D4</f>
        <v>15160</v>
      </c>
      <c r="E4" s="468">
        <f>'FY18 Data'!E4</f>
        <v>15420</v>
      </c>
      <c r="F4" s="420">
        <f>(C4-B4)/B4</f>
        <v>-0.1747739602169982</v>
      </c>
      <c r="G4" s="421">
        <f>(D4-C4)/C4</f>
        <v>-0.72316569884226289</v>
      </c>
      <c r="H4" s="461">
        <f t="shared" ref="H4:H12" si="0">(E4-D4)/D4</f>
        <v>1.7150395778364115E-2</v>
      </c>
      <c r="I4" s="422">
        <f>AVERAGE(F4:H4)</f>
        <v>-0.29359642109363232</v>
      </c>
      <c r="J4" s="469">
        <f>'FY15 Data'!I6</f>
        <v>58780</v>
      </c>
      <c r="K4" s="466">
        <f>'FY16 Data'!I4</f>
        <v>50381</v>
      </c>
      <c r="L4" s="470">
        <f>'FY17 Data'!H4</f>
        <v>14700</v>
      </c>
      <c r="M4" s="468">
        <f>'FY18 Data'!M4</f>
        <v>0</v>
      </c>
      <c r="N4" s="420">
        <f>(K4-J4)/J4</f>
        <v>-0.14288873766587273</v>
      </c>
      <c r="O4" s="421">
        <f>(L4-K4)/K4</f>
        <v>-0.70822333816319649</v>
      </c>
      <c r="P4" s="461">
        <f t="shared" ref="P4:P12" si="1">(M4-L4)/L4</f>
        <v>-1</v>
      </c>
      <c r="Q4" s="422">
        <f>AVERAGE(N4:P4)</f>
        <v>-0.61703735860968978</v>
      </c>
      <c r="R4" s="465">
        <f>'FY15 Data'!M6</f>
        <v>55798</v>
      </c>
      <c r="S4" s="466">
        <f>'FY16 Data'!M4:M4</f>
        <v>46800</v>
      </c>
      <c r="T4" s="470">
        <f>'FY17 Data'!L4</f>
        <v>18480</v>
      </c>
      <c r="U4" s="468">
        <f>'FY18 Data'!U4</f>
        <v>0</v>
      </c>
      <c r="V4" s="420">
        <f>(S4-R4)/R4</f>
        <v>-0.16126026022438081</v>
      </c>
      <c r="W4" s="421">
        <f>(T4-S4)/S4</f>
        <v>-0.60512820512820509</v>
      </c>
      <c r="X4" s="461">
        <f t="shared" ref="X4:X12" si="2">(U4-T4)/T4</f>
        <v>-1</v>
      </c>
      <c r="Y4" s="422">
        <f>AVERAGE(V4:X4)</f>
        <v>-0.58879615511752859</v>
      </c>
      <c r="Z4" s="465">
        <f>'FY15 Data'!Q6</f>
        <v>76403.299999999988</v>
      </c>
      <c r="AA4" s="466">
        <f>'FY16 Data'!Q4</f>
        <v>59100</v>
      </c>
      <c r="AB4" s="470">
        <f>'FY17 Data'!P4</f>
        <v>20320</v>
      </c>
      <c r="AC4" s="468">
        <f>'FY18 Data'!AC4</f>
        <v>0</v>
      </c>
      <c r="AD4" s="420">
        <f>(AA4-Z4)/Z4</f>
        <v>-0.22647320207373231</v>
      </c>
      <c r="AE4" s="421">
        <f>(AB4-AA4)/AA4</f>
        <v>-0.65617597292724195</v>
      </c>
      <c r="AF4" s="461">
        <f t="shared" ref="AF4:AF12" si="3">(AC4-AB4)/AB4</f>
        <v>-1</v>
      </c>
      <c r="AG4" s="422">
        <f>AVERAGE(AD4:AF4)</f>
        <v>-0.6275497250003248</v>
      </c>
    </row>
    <row r="5" spans="1:33" x14ac:dyDescent="0.2">
      <c r="A5" s="409" t="s">
        <v>86</v>
      </c>
      <c r="B5" s="465">
        <f>'FY15 Data'!E9</f>
        <v>230525</v>
      </c>
      <c r="C5" s="466">
        <f>'FY16 Data'!E5</f>
        <v>245060</v>
      </c>
      <c r="D5" s="467">
        <f>'FY17 Data'!D5</f>
        <v>59620</v>
      </c>
      <c r="E5" s="468">
        <f>'FY18 Data'!E5</f>
        <v>73340</v>
      </c>
      <c r="F5" s="423">
        <f t="shared" ref="F5:F12" si="4">(C5-B5)/B5</f>
        <v>6.3051729747315904E-2</v>
      </c>
      <c r="G5" s="424">
        <f t="shared" ref="G5:G12" si="5">(D5-C5)/C5</f>
        <v>-0.7567126418020077</v>
      </c>
      <c r="H5" s="462">
        <f t="shared" si="0"/>
        <v>0.23012411942301242</v>
      </c>
      <c r="I5" s="425">
        <f t="shared" ref="I5:I12" si="6">AVERAGE(F5:H5)</f>
        <v>-0.1545122642105598</v>
      </c>
      <c r="J5" s="469">
        <f>'FY15 Data'!I9</f>
        <v>82500</v>
      </c>
      <c r="K5" s="466">
        <f>'FY16 Data'!I5</f>
        <v>113520</v>
      </c>
      <c r="L5" s="470">
        <f>'FY17 Data'!H5</f>
        <v>33860</v>
      </c>
      <c r="M5" s="468">
        <f>'FY18 Data'!M5</f>
        <v>0</v>
      </c>
      <c r="N5" s="423">
        <f t="shared" ref="N5:N12" si="7">(K5-J5)/J5</f>
        <v>0.376</v>
      </c>
      <c r="O5" s="424">
        <f t="shared" ref="O5:O12" si="8">(L5-K5)/K5</f>
        <v>-0.70172656800563782</v>
      </c>
      <c r="P5" s="462">
        <f t="shared" si="1"/>
        <v>-1</v>
      </c>
      <c r="Q5" s="425">
        <f t="shared" ref="Q5:Q12" si="9">AVERAGE(N5:P5)</f>
        <v>-0.44190885600187929</v>
      </c>
      <c r="R5" s="465">
        <f>'FY15 Data'!M9</f>
        <v>98536</v>
      </c>
      <c r="S5" s="466">
        <f>'FY16 Data'!M5</f>
        <v>125760</v>
      </c>
      <c r="T5" s="470">
        <f>'FY17 Data'!L5</f>
        <v>52440</v>
      </c>
      <c r="U5" s="468">
        <f>'FY18 Data'!U5</f>
        <v>0</v>
      </c>
      <c r="V5" s="423">
        <f t="shared" ref="V5:V12" si="10">(S5-R5)/R5</f>
        <v>0.27628480961273039</v>
      </c>
      <c r="W5" s="424">
        <f t="shared" ref="W5:W12" si="11">(T5-S5)/S5</f>
        <v>-0.5830152671755725</v>
      </c>
      <c r="X5" s="462">
        <f t="shared" si="2"/>
        <v>-1</v>
      </c>
      <c r="Y5" s="425">
        <f t="shared" ref="Y5:Y12" si="12">AVERAGE(V5:X5)</f>
        <v>-0.43557681918761409</v>
      </c>
      <c r="Z5" s="465">
        <f>'FY15 Data'!Q9</f>
        <v>121951</v>
      </c>
      <c r="AA5" s="466">
        <f>'FY16 Data'!Q5</f>
        <v>168140</v>
      </c>
      <c r="AB5" s="470">
        <f>'FY17 Data'!P5</f>
        <v>68700</v>
      </c>
      <c r="AC5" s="468">
        <f>'FY18 Data'!AC5</f>
        <v>0</v>
      </c>
      <c r="AD5" s="423">
        <f t="shared" ref="AD5:AD12" si="13">(AA5-Z5)/Z5</f>
        <v>0.37875048175086717</v>
      </c>
      <c r="AE5" s="424">
        <f t="shared" ref="AE5:AE12" si="14">(AB5-AA5)/AA5</f>
        <v>-0.59141191863922926</v>
      </c>
      <c r="AF5" s="462">
        <f t="shared" si="3"/>
        <v>-1</v>
      </c>
      <c r="AG5" s="425">
        <f t="shared" ref="AG5:AG12" si="15">AVERAGE(AD5:AF5)</f>
        <v>-0.4042204789627874</v>
      </c>
    </row>
    <row r="6" spans="1:33" x14ac:dyDescent="0.2">
      <c r="A6" s="365" t="s">
        <v>8</v>
      </c>
      <c r="B6" s="465">
        <f>'FY15 Data'!E10</f>
        <v>270</v>
      </c>
      <c r="C6" s="466">
        <f>'FY16 Data'!E6</f>
        <v>50</v>
      </c>
      <c r="D6" s="467">
        <f>'FY17 Data'!D6</f>
        <v>35</v>
      </c>
      <c r="E6" s="468">
        <f>'FY18 Data'!E6</f>
        <v>50</v>
      </c>
      <c r="F6" s="423">
        <f t="shared" si="4"/>
        <v>-0.81481481481481477</v>
      </c>
      <c r="G6" s="424">
        <f t="shared" si="5"/>
        <v>-0.3</v>
      </c>
      <c r="H6" s="462">
        <f t="shared" si="0"/>
        <v>0.42857142857142855</v>
      </c>
      <c r="I6" s="425">
        <f t="shared" si="6"/>
        <v>-0.22874779541446202</v>
      </c>
      <c r="J6" s="469">
        <f>'FY15 Data'!I10</f>
        <v>210</v>
      </c>
      <c r="K6" s="466">
        <f>'FY16 Data'!I6</f>
        <v>60</v>
      </c>
      <c r="L6" s="470">
        <f>'FY17 Data'!H6</f>
        <v>45</v>
      </c>
      <c r="M6" s="468">
        <f>'FY18 Data'!M6</f>
        <v>0</v>
      </c>
      <c r="N6" s="423">
        <f t="shared" si="7"/>
        <v>-0.7142857142857143</v>
      </c>
      <c r="O6" s="424">
        <f t="shared" si="8"/>
        <v>-0.25</v>
      </c>
      <c r="P6" s="462">
        <f t="shared" si="1"/>
        <v>-1</v>
      </c>
      <c r="Q6" s="425">
        <f t="shared" si="9"/>
        <v>-0.65476190476190477</v>
      </c>
      <c r="R6" s="465">
        <f>'FY15 Data'!M10</f>
        <v>200</v>
      </c>
      <c r="S6" s="466">
        <f>'FY16 Data'!M6</f>
        <v>75</v>
      </c>
      <c r="T6" s="470">
        <f>'FY17 Data'!L6</f>
        <v>95</v>
      </c>
      <c r="U6" s="468">
        <f>'FY18 Data'!U6</f>
        <v>0</v>
      </c>
      <c r="V6" s="423">
        <f t="shared" si="10"/>
        <v>-0.625</v>
      </c>
      <c r="W6" s="424">
        <f t="shared" si="11"/>
        <v>0.26666666666666666</v>
      </c>
      <c r="X6" s="462">
        <f t="shared" si="2"/>
        <v>-1</v>
      </c>
      <c r="Y6" s="425">
        <f t="shared" si="12"/>
        <v>-0.45277777777777778</v>
      </c>
      <c r="Z6" s="465">
        <f>'FY15 Data'!Q10</f>
        <v>2833.5</v>
      </c>
      <c r="AA6" s="466">
        <f>'FY16 Data'!Q6</f>
        <v>30</v>
      </c>
      <c r="AB6" s="470">
        <f>'FY17 Data'!P6</f>
        <v>150</v>
      </c>
      <c r="AC6" s="468">
        <f>'FY18 Data'!AC6</f>
        <v>0</v>
      </c>
      <c r="AD6" s="423">
        <f t="shared" si="13"/>
        <v>-0.98941238750661731</v>
      </c>
      <c r="AE6" s="424">
        <f t="shared" si="14"/>
        <v>4</v>
      </c>
      <c r="AF6" s="462">
        <f t="shared" si="3"/>
        <v>-1</v>
      </c>
      <c r="AG6" s="425">
        <f t="shared" si="15"/>
        <v>0.67019587083112764</v>
      </c>
    </row>
    <row r="7" spans="1:33" x14ac:dyDescent="0.2">
      <c r="A7" s="365" t="s">
        <v>9</v>
      </c>
      <c r="B7" s="465">
        <f>'FY15 Data'!E11</f>
        <v>16450.5</v>
      </c>
      <c r="C7" s="466">
        <f>'FY16 Data'!E7</f>
        <v>16442.25</v>
      </c>
      <c r="D7" s="467">
        <f>'FY17 Data'!D7</f>
        <v>6503.25</v>
      </c>
      <c r="E7" s="468">
        <f>'FY18 Data'!E7</f>
        <v>6014.25</v>
      </c>
      <c r="F7" s="423">
        <f t="shared" si="4"/>
        <v>-5.0150451354062187E-4</v>
      </c>
      <c r="G7" s="424">
        <f t="shared" si="5"/>
        <v>-0.60447931396250509</v>
      </c>
      <c r="H7" s="462">
        <f t="shared" si="0"/>
        <v>-7.5193172644447012E-2</v>
      </c>
      <c r="I7" s="425">
        <f t="shared" si="6"/>
        <v>-0.22672466370683089</v>
      </c>
      <c r="J7" s="469">
        <f>'FY15 Data'!I11</f>
        <v>15171.75</v>
      </c>
      <c r="K7" s="466">
        <f>'FY16 Data'!I7</f>
        <v>15986.5</v>
      </c>
      <c r="L7" s="470">
        <f>'FY17 Data'!H7</f>
        <v>6847.5</v>
      </c>
      <c r="M7" s="468">
        <f>'FY18 Data'!M7</f>
        <v>0</v>
      </c>
      <c r="N7" s="423">
        <f t="shared" si="7"/>
        <v>5.3701781271112428E-2</v>
      </c>
      <c r="O7" s="424">
        <f t="shared" si="8"/>
        <v>-0.57166984643292773</v>
      </c>
      <c r="P7" s="462">
        <f t="shared" si="1"/>
        <v>-1</v>
      </c>
      <c r="Q7" s="425">
        <f t="shared" si="9"/>
        <v>-0.50598935505393838</v>
      </c>
      <c r="R7" s="465">
        <f>'FY15 Data'!M11</f>
        <v>16455.25</v>
      </c>
      <c r="S7" s="466">
        <f>'FY16 Data'!M7</f>
        <v>15635.5</v>
      </c>
      <c r="T7" s="470">
        <f>'FY17 Data'!L7</f>
        <v>7639.5</v>
      </c>
      <c r="U7" s="468">
        <f>'FY18 Data'!U7</f>
        <v>0</v>
      </c>
      <c r="V7" s="423">
        <f t="shared" si="10"/>
        <v>-4.9816927728232631E-2</v>
      </c>
      <c r="W7" s="424">
        <f t="shared" si="11"/>
        <v>-0.51140033897221071</v>
      </c>
      <c r="X7" s="462">
        <f t="shared" si="2"/>
        <v>-1</v>
      </c>
      <c r="Y7" s="425">
        <f t="shared" si="12"/>
        <v>-0.52040575556681445</v>
      </c>
      <c r="Z7" s="465">
        <f>'FY15 Data'!Q11</f>
        <v>22650.52</v>
      </c>
      <c r="AA7" s="466">
        <f>'FY16 Data'!Q7</f>
        <v>19633.75</v>
      </c>
      <c r="AB7" s="470">
        <f>'FY17 Data'!P7</f>
        <v>8043.75</v>
      </c>
      <c r="AC7" s="468">
        <f>'FY18 Data'!AC7</f>
        <v>0</v>
      </c>
      <c r="AD7" s="423">
        <f t="shared" si="13"/>
        <v>-0.13318767074663188</v>
      </c>
      <c r="AE7" s="424">
        <f t="shared" si="14"/>
        <v>-0.59031005284268157</v>
      </c>
      <c r="AF7" s="462">
        <f t="shared" si="3"/>
        <v>-1</v>
      </c>
      <c r="AG7" s="425">
        <f t="shared" si="15"/>
        <v>-0.5744992411964378</v>
      </c>
    </row>
    <row r="8" spans="1:33" x14ac:dyDescent="0.2">
      <c r="A8" s="365" t="s">
        <v>10</v>
      </c>
      <c r="B8" s="465">
        <f>'FY15 Data'!E12</f>
        <v>40450</v>
      </c>
      <c r="C8" s="466">
        <f>'FY16 Data'!E8</f>
        <v>40620.699999999997</v>
      </c>
      <c r="D8" s="467">
        <f>'FY17 Data'!D8</f>
        <v>15889.5</v>
      </c>
      <c r="E8" s="468">
        <f>'FY18 Data'!E8</f>
        <v>14960</v>
      </c>
      <c r="F8" s="423">
        <f t="shared" si="4"/>
        <v>4.2200247218787904E-3</v>
      </c>
      <c r="G8" s="424">
        <f t="shared" si="5"/>
        <v>-0.608832442572383</v>
      </c>
      <c r="H8" s="462">
        <f t="shared" si="0"/>
        <v>-5.8497750086535134E-2</v>
      </c>
      <c r="I8" s="425">
        <f t="shared" si="6"/>
        <v>-0.22103672264567978</v>
      </c>
      <c r="J8" s="469">
        <f>'FY15 Data'!I12</f>
        <v>39020</v>
      </c>
      <c r="K8" s="466">
        <f>'FY16 Data'!I8</f>
        <v>39891</v>
      </c>
      <c r="L8" s="470">
        <f>'FY17 Data'!H8</f>
        <v>16920</v>
      </c>
      <c r="M8" s="468">
        <f>'FY18 Data'!M8</f>
        <v>0</v>
      </c>
      <c r="N8" s="423">
        <f t="shared" si="7"/>
        <v>2.2321886212198872E-2</v>
      </c>
      <c r="O8" s="424">
        <f t="shared" si="8"/>
        <v>-0.57584417537790478</v>
      </c>
      <c r="P8" s="462">
        <f t="shared" si="1"/>
        <v>-1</v>
      </c>
      <c r="Q8" s="425">
        <f t="shared" si="9"/>
        <v>-0.5178407630552353</v>
      </c>
      <c r="R8" s="465">
        <f>'FY15 Data'!M12</f>
        <v>41740</v>
      </c>
      <c r="S8" s="466">
        <f>'FY16 Data'!M8</f>
        <v>38998.25</v>
      </c>
      <c r="T8" s="470">
        <f>'FY17 Data'!L8</f>
        <v>19060</v>
      </c>
      <c r="U8" s="468">
        <f>'FY18 Data'!U8</f>
        <v>0</v>
      </c>
      <c r="V8" s="423">
        <f t="shared" si="10"/>
        <v>-6.5686391950167705E-2</v>
      </c>
      <c r="W8" s="424">
        <f t="shared" si="11"/>
        <v>-0.51126012064643922</v>
      </c>
      <c r="X8" s="462">
        <f t="shared" si="2"/>
        <v>-1</v>
      </c>
      <c r="Y8" s="425">
        <f t="shared" si="12"/>
        <v>-0.52564883753220226</v>
      </c>
      <c r="Z8" s="465">
        <f>'FY15 Data'!Q12</f>
        <v>38747.479999999996</v>
      </c>
      <c r="AA8" s="466">
        <f>'FY16 Data'!Q8</f>
        <v>48093.25</v>
      </c>
      <c r="AB8" s="470">
        <f>'FY17 Data'!P8</f>
        <v>19760</v>
      </c>
      <c r="AC8" s="468">
        <f>'FY18 Data'!AC8</f>
        <v>0</v>
      </c>
      <c r="AD8" s="423">
        <f t="shared" si="13"/>
        <v>0.24119684686591245</v>
      </c>
      <c r="AE8" s="424">
        <f t="shared" si="14"/>
        <v>-0.58913153093209547</v>
      </c>
      <c r="AF8" s="462">
        <f t="shared" si="3"/>
        <v>-1</v>
      </c>
      <c r="AG8" s="425">
        <f t="shared" si="15"/>
        <v>-0.44931156135539435</v>
      </c>
    </row>
    <row r="9" spans="1:33" x14ac:dyDescent="0.2">
      <c r="A9" s="365" t="s">
        <v>11</v>
      </c>
      <c r="B9" s="465">
        <f>'FY15 Data'!E13</f>
        <v>315</v>
      </c>
      <c r="C9" s="466">
        <f>'FY16 Data'!E9</f>
        <v>435</v>
      </c>
      <c r="D9" s="467">
        <f>'FY17 Data'!D9</f>
        <v>210</v>
      </c>
      <c r="E9" s="468">
        <f>'FY18 Data'!E9</f>
        <v>85</v>
      </c>
      <c r="F9" s="423">
        <f t="shared" si="4"/>
        <v>0.38095238095238093</v>
      </c>
      <c r="G9" s="424">
        <f t="shared" si="5"/>
        <v>-0.51724137931034486</v>
      </c>
      <c r="H9" s="462">
        <f t="shared" si="0"/>
        <v>-0.59523809523809523</v>
      </c>
      <c r="I9" s="425">
        <f t="shared" si="6"/>
        <v>-0.24384236453201971</v>
      </c>
      <c r="J9" s="469">
        <f>'FY15 Data'!I13</f>
        <v>155</v>
      </c>
      <c r="K9" s="466">
        <f>'FY16 Data'!I9</f>
        <v>50</v>
      </c>
      <c r="L9" s="470">
        <f>'FY17 Data'!H9</f>
        <v>35</v>
      </c>
      <c r="M9" s="468">
        <f>'FY18 Data'!M9</f>
        <v>0</v>
      </c>
      <c r="N9" s="423">
        <f t="shared" si="7"/>
        <v>-0.67741935483870963</v>
      </c>
      <c r="O9" s="424">
        <f t="shared" si="8"/>
        <v>-0.3</v>
      </c>
      <c r="P9" s="462">
        <f t="shared" si="1"/>
        <v>-1</v>
      </c>
      <c r="Q9" s="425">
        <f t="shared" si="9"/>
        <v>-0.65913978494623648</v>
      </c>
      <c r="R9" s="465">
        <f>'FY15 Data'!M13</f>
        <v>515</v>
      </c>
      <c r="S9" s="466">
        <f>'FY16 Data'!M9</f>
        <v>280</v>
      </c>
      <c r="T9" s="470">
        <f>'FY17 Data'!L9</f>
        <v>140</v>
      </c>
      <c r="U9" s="468">
        <f>'FY18 Data'!U9</f>
        <v>0</v>
      </c>
      <c r="V9" s="423">
        <f t="shared" si="10"/>
        <v>-0.4563106796116505</v>
      </c>
      <c r="W9" s="424">
        <f t="shared" si="11"/>
        <v>-0.5</v>
      </c>
      <c r="X9" s="462">
        <f t="shared" si="2"/>
        <v>-1</v>
      </c>
      <c r="Y9" s="425">
        <f t="shared" si="12"/>
        <v>-0.65210355987055013</v>
      </c>
      <c r="Z9" s="465">
        <f>'FY15 Data'!Q13</f>
        <v>430</v>
      </c>
      <c r="AA9" s="466">
        <f>'FY16 Data'!Q9</f>
        <v>175</v>
      </c>
      <c r="AB9" s="470">
        <f>'FY17 Data'!P9</f>
        <v>105</v>
      </c>
      <c r="AC9" s="468">
        <f>'FY18 Data'!AC9</f>
        <v>0</v>
      </c>
      <c r="AD9" s="423">
        <f t="shared" si="13"/>
        <v>-0.59302325581395354</v>
      </c>
      <c r="AE9" s="424">
        <f t="shared" si="14"/>
        <v>-0.4</v>
      </c>
      <c r="AF9" s="462">
        <f t="shared" si="3"/>
        <v>-1</v>
      </c>
      <c r="AG9" s="425">
        <f t="shared" si="15"/>
        <v>-0.66434108527131785</v>
      </c>
    </row>
    <row r="10" spans="1:33" x14ac:dyDescent="0.2">
      <c r="A10" s="365" t="s">
        <v>12</v>
      </c>
      <c r="B10" s="465">
        <f>'FY15 Data'!E14</f>
        <v>48</v>
      </c>
      <c r="C10" s="466">
        <f>'FY16 Data'!E10</f>
        <v>40</v>
      </c>
      <c r="D10" s="467">
        <f>'FY17 Data'!D10</f>
        <v>16</v>
      </c>
      <c r="E10" s="468">
        <f>'FY18 Data'!E10</f>
        <v>4</v>
      </c>
      <c r="F10" s="423">
        <f t="shared" si="4"/>
        <v>-0.16666666666666666</v>
      </c>
      <c r="G10" s="424">
        <f t="shared" si="5"/>
        <v>-0.6</v>
      </c>
      <c r="H10" s="462">
        <f t="shared" si="0"/>
        <v>-0.75</v>
      </c>
      <c r="I10" s="425">
        <f t="shared" si="6"/>
        <v>-0.50555555555555554</v>
      </c>
      <c r="J10" s="469">
        <f>'FY15 Data'!I14</f>
        <v>70</v>
      </c>
      <c r="K10" s="466">
        <f>'FY16 Data'!I10</f>
        <v>70</v>
      </c>
      <c r="L10" s="470">
        <f>'FY17 Data'!H10</f>
        <v>12</v>
      </c>
      <c r="M10" s="468">
        <f>'FY18 Data'!M10</f>
        <v>0</v>
      </c>
      <c r="N10" s="423">
        <f t="shared" si="7"/>
        <v>0</v>
      </c>
      <c r="O10" s="424">
        <f t="shared" si="8"/>
        <v>-0.82857142857142863</v>
      </c>
      <c r="P10" s="462">
        <f t="shared" si="1"/>
        <v>-1</v>
      </c>
      <c r="Q10" s="425">
        <f t="shared" si="9"/>
        <v>-0.60952380952380958</v>
      </c>
      <c r="R10" s="465">
        <f>'FY15 Data'!M14</f>
        <v>60</v>
      </c>
      <c r="S10" s="466">
        <f>'FY16 Data'!M10</f>
        <v>66</v>
      </c>
      <c r="T10" s="470">
        <f>'FY17 Data'!L10</f>
        <v>8</v>
      </c>
      <c r="U10" s="468">
        <f>'FY18 Data'!U10</f>
        <v>0</v>
      </c>
      <c r="V10" s="423">
        <f t="shared" si="10"/>
        <v>0.1</v>
      </c>
      <c r="W10" s="424">
        <f t="shared" si="11"/>
        <v>-0.87878787878787878</v>
      </c>
      <c r="X10" s="462">
        <f t="shared" si="2"/>
        <v>-1</v>
      </c>
      <c r="Y10" s="425">
        <f t="shared" si="12"/>
        <v>-0.59292929292929297</v>
      </c>
      <c r="Z10" s="465">
        <f>'FY15 Data'!Q14</f>
        <v>3128</v>
      </c>
      <c r="AA10" s="466">
        <f>'FY16 Data'!Q10</f>
        <v>46</v>
      </c>
      <c r="AB10" s="470">
        <f>'FY17 Data'!P10</f>
        <v>14</v>
      </c>
      <c r="AC10" s="468">
        <f>'FY18 Data'!AC10</f>
        <v>0</v>
      </c>
      <c r="AD10" s="423">
        <f t="shared" si="13"/>
        <v>-0.98529411764705888</v>
      </c>
      <c r="AE10" s="424">
        <f t="shared" si="14"/>
        <v>-0.69565217391304346</v>
      </c>
      <c r="AF10" s="462">
        <f t="shared" si="3"/>
        <v>-1</v>
      </c>
      <c r="AG10" s="425">
        <f t="shared" si="15"/>
        <v>-0.89364876385336744</v>
      </c>
    </row>
    <row r="11" spans="1:33" x14ac:dyDescent="0.2">
      <c r="A11" s="365" t="s">
        <v>13</v>
      </c>
      <c r="B11" s="465">
        <f>'FY15 Data'!E15</f>
        <v>33730</v>
      </c>
      <c r="C11" s="466">
        <f>'FY16 Data'!E11</f>
        <v>26625</v>
      </c>
      <c r="D11" s="467">
        <f>'FY17 Data'!D11</f>
        <v>10300</v>
      </c>
      <c r="E11" s="468">
        <f>'FY18 Data'!E11</f>
        <v>3640</v>
      </c>
      <c r="F11" s="423">
        <f t="shared" si="4"/>
        <v>-0.21064334420397274</v>
      </c>
      <c r="G11" s="424">
        <f t="shared" si="5"/>
        <v>-0.61314553990610332</v>
      </c>
      <c r="H11" s="462">
        <f t="shared" si="0"/>
        <v>-0.64660194174757279</v>
      </c>
      <c r="I11" s="425">
        <f t="shared" si="6"/>
        <v>-0.49013027528588293</v>
      </c>
      <c r="J11" s="469">
        <f>'FY15 Data'!I15</f>
        <v>25740</v>
      </c>
      <c r="K11" s="466">
        <f>'FY16 Data'!I11</f>
        <v>21300</v>
      </c>
      <c r="L11" s="470">
        <f>'FY17 Data'!H11</f>
        <v>4775</v>
      </c>
      <c r="M11" s="468">
        <f>'FY18 Data'!M11</f>
        <v>0</v>
      </c>
      <c r="N11" s="423">
        <f t="shared" si="7"/>
        <v>-0.17249417249417248</v>
      </c>
      <c r="O11" s="424">
        <f t="shared" si="8"/>
        <v>-0.7758215962441315</v>
      </c>
      <c r="P11" s="462">
        <f t="shared" si="1"/>
        <v>-1</v>
      </c>
      <c r="Q11" s="425">
        <f t="shared" si="9"/>
        <v>-0.64943858957943468</v>
      </c>
      <c r="R11" s="465">
        <f>'FY15 Data'!M15</f>
        <v>18630</v>
      </c>
      <c r="S11" s="466">
        <f>'FY16 Data'!M11</f>
        <v>17550</v>
      </c>
      <c r="T11" s="470">
        <f>'FY17 Data'!L11</f>
        <v>7575</v>
      </c>
      <c r="U11" s="468">
        <f>'FY18 Data'!U11</f>
        <v>0</v>
      </c>
      <c r="V11" s="423">
        <f t="shared" si="10"/>
        <v>-5.7971014492753624E-2</v>
      </c>
      <c r="W11" s="424">
        <f t="shared" si="11"/>
        <v>-0.56837606837606836</v>
      </c>
      <c r="X11" s="462">
        <f t="shared" si="2"/>
        <v>-1</v>
      </c>
      <c r="Y11" s="425">
        <f t="shared" si="12"/>
        <v>-0.54211569428960737</v>
      </c>
      <c r="Z11" s="465">
        <f>'FY15 Data'!Q15</f>
        <v>19764.7</v>
      </c>
      <c r="AA11" s="466">
        <f>'FY16 Data'!Q11</f>
        <v>20450</v>
      </c>
      <c r="AB11" s="470">
        <f>'FY17 Data'!P11</f>
        <v>7985</v>
      </c>
      <c r="AC11" s="468">
        <f>'FY18 Data'!AC11</f>
        <v>0</v>
      </c>
      <c r="AD11" s="423">
        <f t="shared" si="13"/>
        <v>3.4672926985990137E-2</v>
      </c>
      <c r="AE11" s="424">
        <f t="shared" si="14"/>
        <v>-0.60953545232273842</v>
      </c>
      <c r="AF11" s="462">
        <f t="shared" si="3"/>
        <v>-1</v>
      </c>
      <c r="AG11" s="425">
        <f t="shared" si="15"/>
        <v>-0.5249541751122494</v>
      </c>
    </row>
    <row r="12" spans="1:33" s="367" customFormat="1" ht="13.5" thickBot="1" x14ac:dyDescent="0.25">
      <c r="A12" s="366" t="s">
        <v>14</v>
      </c>
      <c r="B12" s="471">
        <f>'FY15 Data'!E16</f>
        <v>388148.5</v>
      </c>
      <c r="C12" s="472">
        <f>'FY16 Data'!E12</f>
        <v>384034.95</v>
      </c>
      <c r="D12" s="473">
        <f>'FY17 Data'!D12</f>
        <v>107733.75</v>
      </c>
      <c r="E12" s="474">
        <f>'FY18 Data'!E12</f>
        <v>113513.25</v>
      </c>
      <c r="F12" s="426">
        <f t="shared" si="4"/>
        <v>-1.0597876843527641E-2</v>
      </c>
      <c r="G12" s="427">
        <f t="shared" si="5"/>
        <v>-0.71946889208911846</v>
      </c>
      <c r="H12" s="463">
        <f t="shared" si="0"/>
        <v>5.3646141529465001E-2</v>
      </c>
      <c r="I12" s="428">
        <f t="shared" si="6"/>
        <v>-0.22547354246772702</v>
      </c>
      <c r="J12" s="475">
        <f>'FY15 Data'!I16</f>
        <v>221646.75</v>
      </c>
      <c r="K12" s="476">
        <f>'FY16 Data'!I12</f>
        <v>241258.5</v>
      </c>
      <c r="L12" s="477">
        <f>'FY17 Data'!H12</f>
        <v>77194.5</v>
      </c>
      <c r="M12" s="474">
        <f>'FY18 Data'!M12</f>
        <v>0</v>
      </c>
      <c r="N12" s="426">
        <f t="shared" si="7"/>
        <v>8.8482010225730809E-2</v>
      </c>
      <c r="O12" s="427">
        <f t="shared" si="8"/>
        <v>-0.6800340713384192</v>
      </c>
      <c r="P12" s="463">
        <f t="shared" si="1"/>
        <v>-1</v>
      </c>
      <c r="Q12" s="428">
        <f t="shared" si="9"/>
        <v>-0.53051735370422948</v>
      </c>
      <c r="R12" s="471">
        <f>'FY15 Data'!M16</f>
        <v>231934.25</v>
      </c>
      <c r="S12" s="476">
        <f>'FY16 Data'!M12</f>
        <v>245164.75</v>
      </c>
      <c r="T12" s="477">
        <f>'FY17 Data'!L12</f>
        <v>105437.5</v>
      </c>
      <c r="U12" s="474">
        <f>'FY18 Data'!U12</f>
        <v>0</v>
      </c>
      <c r="V12" s="426">
        <f t="shared" si="10"/>
        <v>5.7044183858140828E-2</v>
      </c>
      <c r="W12" s="427">
        <f t="shared" si="11"/>
        <v>-0.56993205589302709</v>
      </c>
      <c r="X12" s="463">
        <f t="shared" si="2"/>
        <v>-1</v>
      </c>
      <c r="Y12" s="428">
        <f t="shared" si="12"/>
        <v>-0.50429595734496202</v>
      </c>
      <c r="Z12" s="471">
        <f>'FY15 Data'!Q16</f>
        <v>285908.5</v>
      </c>
      <c r="AA12" s="476">
        <f>'FY16 Data'!Q12</f>
        <v>315668</v>
      </c>
      <c r="AB12" s="477">
        <f>'FY17 Data'!P12</f>
        <v>125077.75</v>
      </c>
      <c r="AC12" s="474">
        <f>'FY18 Data'!AC12</f>
        <v>0</v>
      </c>
      <c r="AD12" s="426">
        <f t="shared" si="13"/>
        <v>0.10408749652423765</v>
      </c>
      <c r="AE12" s="427">
        <f t="shared" si="14"/>
        <v>-0.60376804110647897</v>
      </c>
      <c r="AF12" s="463">
        <f t="shared" si="3"/>
        <v>-1</v>
      </c>
      <c r="AG12" s="428">
        <f t="shared" si="15"/>
        <v>-0.49989351486074707</v>
      </c>
    </row>
    <row r="13" spans="1:33" x14ac:dyDescent="0.2">
      <c r="A13" s="368"/>
      <c r="B13" s="430"/>
      <c r="C13" s="369"/>
      <c r="D13" s="370"/>
      <c r="E13" s="370"/>
      <c r="F13" s="369"/>
      <c r="G13" s="369"/>
      <c r="H13" s="369"/>
      <c r="I13" s="370"/>
      <c r="J13" s="430"/>
      <c r="K13" s="369"/>
      <c r="L13" s="370"/>
      <c r="M13" s="370"/>
      <c r="N13" s="369"/>
      <c r="O13" s="369"/>
      <c r="P13" s="369"/>
      <c r="Q13" s="370"/>
      <c r="R13" s="430"/>
      <c r="S13" s="369"/>
      <c r="T13" s="370"/>
      <c r="U13" s="370"/>
      <c r="V13" s="369"/>
      <c r="W13" s="369"/>
      <c r="X13" s="369"/>
      <c r="Y13" s="370"/>
      <c r="Z13" s="430"/>
      <c r="AA13" s="369"/>
      <c r="AB13" s="370"/>
      <c r="AC13" s="370"/>
      <c r="AD13" s="369"/>
      <c r="AE13" s="369"/>
      <c r="AF13" s="369"/>
      <c r="AG13" s="370"/>
    </row>
    <row r="14" spans="1:33" ht="13.5" thickBot="1" x14ac:dyDescent="0.25">
      <c r="A14" s="371" t="s">
        <v>15</v>
      </c>
      <c r="B14" s="431"/>
      <c r="C14" s="372"/>
      <c r="D14" s="373"/>
      <c r="E14" s="373"/>
      <c r="F14" s="372"/>
      <c r="G14" s="372"/>
      <c r="H14" s="372"/>
      <c r="I14" s="373"/>
      <c r="J14" s="431"/>
      <c r="K14" s="372"/>
      <c r="L14" s="373"/>
      <c r="M14" s="373"/>
      <c r="N14" s="372"/>
      <c r="O14" s="372"/>
      <c r="P14" s="372"/>
      <c r="Q14" s="373"/>
      <c r="R14" s="431"/>
      <c r="S14" s="372"/>
      <c r="T14" s="373"/>
      <c r="U14" s="373"/>
      <c r="V14" s="372"/>
      <c r="W14" s="372"/>
      <c r="X14" s="372"/>
      <c r="Y14" s="373"/>
      <c r="Z14" s="431"/>
      <c r="AA14" s="372"/>
      <c r="AB14" s="373"/>
      <c r="AC14" s="373"/>
      <c r="AD14" s="372"/>
      <c r="AE14" s="372"/>
      <c r="AF14" s="372"/>
      <c r="AG14" s="373"/>
    </row>
    <row r="15" spans="1:33" x14ac:dyDescent="0.2">
      <c r="A15" s="374" t="s">
        <v>16</v>
      </c>
      <c r="B15" s="478">
        <f>'FY15 Data'!E19</f>
        <v>0</v>
      </c>
      <c r="C15" s="479">
        <f>'FY16 Data'!E15</f>
        <v>41917.259999999995</v>
      </c>
      <c r="D15" s="480">
        <f>'FY17 Data'!D15</f>
        <v>19003.088000000003</v>
      </c>
      <c r="E15" s="481">
        <f>'FY18 Data'!E15</f>
        <v>12833.75</v>
      </c>
      <c r="F15" s="420"/>
      <c r="G15" s="421">
        <f t="shared" ref="G15:H17" si="16">(D15-C15)/C15</f>
        <v>-0.54665242909484046</v>
      </c>
      <c r="H15" s="461">
        <f t="shared" si="16"/>
        <v>-0.32464923595575634</v>
      </c>
      <c r="I15" s="422">
        <f t="shared" ref="I15:I17" si="17">AVERAGE(F15:H15)</f>
        <v>-0.4356508325252984</v>
      </c>
      <c r="J15" s="482"/>
      <c r="K15" s="479">
        <f>'FY16 Data'!I15</f>
        <v>45091.41</v>
      </c>
      <c r="L15" s="483">
        <f>'FY17 Data'!H15</f>
        <v>5216.8999999999996</v>
      </c>
      <c r="M15" s="481">
        <f>'FY18 Data'!M15</f>
        <v>0</v>
      </c>
      <c r="N15" s="420"/>
      <c r="O15" s="421">
        <f t="shared" ref="O15:O17" si="18">(L15-K15)/K15</f>
        <v>-0.88430390622071919</v>
      </c>
      <c r="P15" s="461">
        <f t="shared" ref="P15:P17" si="19">(M15-L15)/L15</f>
        <v>-1</v>
      </c>
      <c r="Q15" s="422">
        <f t="shared" ref="Q15:Q17" si="20">AVERAGE(N15:P15)</f>
        <v>-0.9421519531103596</v>
      </c>
      <c r="R15" s="478"/>
      <c r="S15" s="479">
        <f>'FY16 Data'!M15</f>
        <v>27221.279999999999</v>
      </c>
      <c r="T15" s="483">
        <f>'FY17 Data'!L15</f>
        <v>12122.043500000002</v>
      </c>
      <c r="U15" s="481">
        <f>'FY18 Data'!U15</f>
        <v>0</v>
      </c>
      <c r="V15" s="420"/>
      <c r="W15" s="421">
        <f t="shared" ref="W15:W17" si="21">(T15-S15)/S15</f>
        <v>-0.55468502950632737</v>
      </c>
      <c r="X15" s="461">
        <f t="shared" ref="X15:X17" si="22">(U15-T15)/T15</f>
        <v>-1</v>
      </c>
      <c r="Y15" s="422">
        <f t="shared" ref="Y15:Y17" si="23">AVERAGE(V15:X15)</f>
        <v>-0.77734251475316363</v>
      </c>
      <c r="Z15" s="478"/>
      <c r="AA15" s="479">
        <f>'FY16 Data'!Q15</f>
        <v>26312.400000000001</v>
      </c>
      <c r="AB15" s="483">
        <f>'FY17 Data'!P15</f>
        <v>0</v>
      </c>
      <c r="AC15" s="481">
        <f>'FY18 Data'!AC15</f>
        <v>0</v>
      </c>
      <c r="AD15" s="420"/>
      <c r="AE15" s="421">
        <f t="shared" ref="AE15:AE17" si="24">(AB15-AA15)/AA15</f>
        <v>-1</v>
      </c>
      <c r="AF15" s="461" t="e">
        <f t="shared" ref="AF15:AF17" si="25">(AC15-AB15)/AB15</f>
        <v>#DIV/0!</v>
      </c>
      <c r="AG15" s="422" t="e">
        <f t="shared" ref="AG15:AG17" si="26">AVERAGE(AD15:AF15)</f>
        <v>#DIV/0!</v>
      </c>
    </row>
    <row r="16" spans="1:33" x14ac:dyDescent="0.2">
      <c r="A16" s="365" t="s">
        <v>17</v>
      </c>
      <c r="B16" s="465">
        <f>'FY15 Data'!E20</f>
        <v>0</v>
      </c>
      <c r="C16" s="466">
        <f>'FY16 Data'!E16</f>
        <v>28016.17</v>
      </c>
      <c r="D16" s="467">
        <f>'FY17 Data'!D16</f>
        <v>12175.37</v>
      </c>
      <c r="E16" s="468">
        <f>'FY18 Data'!E16</f>
        <v>0</v>
      </c>
      <c r="F16" s="423"/>
      <c r="G16" s="424">
        <f t="shared" si="16"/>
        <v>-0.56541632921273677</v>
      </c>
      <c r="H16" s="462">
        <f t="shared" si="16"/>
        <v>-1</v>
      </c>
      <c r="I16" s="425">
        <f t="shared" si="17"/>
        <v>-0.78270816460636838</v>
      </c>
      <c r="J16" s="469"/>
      <c r="K16" s="466">
        <f>'FY16 Data'!I16</f>
        <v>26831.639999999996</v>
      </c>
      <c r="L16" s="470">
        <f>'FY17 Data'!H16</f>
        <v>20157.099999999999</v>
      </c>
      <c r="M16" s="468">
        <f>'FY18 Data'!M16</f>
        <v>0</v>
      </c>
      <c r="N16" s="423"/>
      <c r="O16" s="424">
        <f t="shared" si="18"/>
        <v>-0.24875631903230658</v>
      </c>
      <c r="P16" s="462">
        <f t="shared" si="19"/>
        <v>-1</v>
      </c>
      <c r="Q16" s="425">
        <f t="shared" si="20"/>
        <v>-0.62437815951615327</v>
      </c>
      <c r="R16" s="465"/>
      <c r="S16" s="466">
        <f>'FY16 Data'!M16</f>
        <v>20083.29</v>
      </c>
      <c r="T16" s="470">
        <f>'FY17 Data'!L16</f>
        <v>11063.16</v>
      </c>
      <c r="U16" s="468">
        <f>'FY18 Data'!U16</f>
        <v>0</v>
      </c>
      <c r="V16" s="423"/>
      <c r="W16" s="424">
        <f t="shared" si="21"/>
        <v>-0.44913607282472146</v>
      </c>
      <c r="X16" s="462">
        <f t="shared" si="22"/>
        <v>-1</v>
      </c>
      <c r="Y16" s="425">
        <f t="shared" si="23"/>
        <v>-0.72456803641236078</v>
      </c>
      <c r="Z16" s="465"/>
      <c r="AA16" s="466">
        <f>'FY16 Data'!Q16</f>
        <v>19628.510000000002</v>
      </c>
      <c r="AB16" s="470">
        <f>'FY17 Data'!P16</f>
        <v>0</v>
      </c>
      <c r="AC16" s="468">
        <f>'FY18 Data'!AC16</f>
        <v>0</v>
      </c>
      <c r="AD16" s="423"/>
      <c r="AE16" s="424">
        <f t="shared" si="24"/>
        <v>-1</v>
      </c>
      <c r="AF16" s="462" t="e">
        <f t="shared" si="25"/>
        <v>#DIV/0!</v>
      </c>
      <c r="AG16" s="425" t="e">
        <f t="shared" si="26"/>
        <v>#DIV/0!</v>
      </c>
    </row>
    <row r="17" spans="1:33" ht="13.5" thickBot="1" x14ac:dyDescent="0.25">
      <c r="A17" s="366" t="s">
        <v>18</v>
      </c>
      <c r="B17" s="471">
        <f>'FY15 Data'!E21</f>
        <v>0</v>
      </c>
      <c r="C17" s="484">
        <f>'FY16 Data'!E19</f>
        <v>533048</v>
      </c>
      <c r="D17" s="473">
        <f>'FY17 Data'!D17</f>
        <v>31178.458000000006</v>
      </c>
      <c r="E17" s="474">
        <f>'FY18 Data'!E17</f>
        <v>12833.75</v>
      </c>
      <c r="F17" s="426"/>
      <c r="G17" s="427">
        <f t="shared" si="16"/>
        <v>-0.94150909861776055</v>
      </c>
      <c r="H17" s="463">
        <f t="shared" si="16"/>
        <v>-0.58837765485387383</v>
      </c>
      <c r="I17" s="428">
        <f t="shared" si="17"/>
        <v>-0.76494337673581714</v>
      </c>
      <c r="J17" s="485"/>
      <c r="K17" s="476">
        <f>'FY16 Data'!I17</f>
        <v>71923.05</v>
      </c>
      <c r="L17" s="477">
        <f>'FY17 Data'!H17</f>
        <v>25374</v>
      </c>
      <c r="M17" s="474">
        <f>'FY18 Data'!M17</f>
        <v>0</v>
      </c>
      <c r="N17" s="426"/>
      <c r="O17" s="427">
        <f t="shared" si="18"/>
        <v>-0.64720628505048106</v>
      </c>
      <c r="P17" s="463">
        <f t="shared" si="19"/>
        <v>-1</v>
      </c>
      <c r="Q17" s="428">
        <f t="shared" si="20"/>
        <v>-0.82360314252524058</v>
      </c>
      <c r="R17" s="486"/>
      <c r="S17" s="476">
        <f>'FY16 Data'!M17</f>
        <v>47304.57</v>
      </c>
      <c r="T17" s="477">
        <f>'FY17 Data'!L17</f>
        <v>23185.203500000003</v>
      </c>
      <c r="U17" s="474">
        <f>'FY18 Data'!U17</f>
        <v>0</v>
      </c>
      <c r="V17" s="426"/>
      <c r="W17" s="427">
        <f t="shared" si="21"/>
        <v>-0.50987391915833913</v>
      </c>
      <c r="X17" s="463">
        <f t="shared" si="22"/>
        <v>-1</v>
      </c>
      <c r="Y17" s="428">
        <f t="shared" si="23"/>
        <v>-0.75493695957916951</v>
      </c>
      <c r="Z17" s="486"/>
      <c r="AA17" s="476">
        <f>'FY16 Data'!Q17</f>
        <v>45940.91</v>
      </c>
      <c r="AB17" s="477">
        <f>'FY17 Data'!P17</f>
        <v>0</v>
      </c>
      <c r="AC17" s="474">
        <f>'FY18 Data'!AC17</f>
        <v>0</v>
      </c>
      <c r="AD17" s="426"/>
      <c r="AE17" s="427">
        <f t="shared" si="24"/>
        <v>-1</v>
      </c>
      <c r="AF17" s="463" t="e">
        <f t="shared" si="25"/>
        <v>#DIV/0!</v>
      </c>
      <c r="AG17" s="428" t="e">
        <f t="shared" si="26"/>
        <v>#DIV/0!</v>
      </c>
    </row>
    <row r="18" spans="1:33" s="361" customFormat="1" ht="13.5" thickBot="1" x14ac:dyDescent="0.25">
      <c r="A18" s="375"/>
      <c r="B18" s="499"/>
      <c r="C18" s="490"/>
      <c r="D18" s="491"/>
      <c r="E18" s="491"/>
      <c r="F18" s="490"/>
      <c r="G18" s="490"/>
      <c r="H18" s="490"/>
      <c r="I18" s="491"/>
      <c r="J18" s="487"/>
      <c r="K18" s="488"/>
      <c r="L18" s="489"/>
      <c r="M18" s="491"/>
      <c r="N18" s="490"/>
      <c r="O18" s="490"/>
      <c r="P18" s="490"/>
      <c r="Q18" s="491"/>
      <c r="R18" s="487"/>
      <c r="S18" s="488"/>
      <c r="T18" s="489"/>
      <c r="U18" s="491"/>
      <c r="V18" s="490"/>
      <c r="W18" s="490"/>
      <c r="X18" s="490"/>
      <c r="Y18" s="491"/>
      <c r="Z18" s="487"/>
      <c r="AA18" s="488"/>
      <c r="AB18" s="489"/>
      <c r="AC18" s="491"/>
      <c r="AD18" s="490"/>
      <c r="AE18" s="490"/>
      <c r="AF18" s="490"/>
      <c r="AG18" s="491"/>
    </row>
    <row r="19" spans="1:33" ht="13.5" thickBot="1" x14ac:dyDescent="0.25">
      <c r="A19" s="376" t="s">
        <v>115</v>
      </c>
      <c r="B19" s="492"/>
      <c r="C19" s="534">
        <f>'FY16 Data'!E21+'FY16 Data'!E19</f>
        <v>697149.52</v>
      </c>
      <c r="D19" s="535">
        <f>'FY17 Data'!D20</f>
        <v>150000</v>
      </c>
      <c r="E19" s="536">
        <f>'FY18 Data'!E20</f>
        <v>100679.5</v>
      </c>
      <c r="F19" s="493"/>
      <c r="G19" s="540">
        <f>(D19-C19)/C19</f>
        <v>-0.78483812195696556</v>
      </c>
      <c r="H19" s="494">
        <f t="shared" ref="H19" si="27">(E19-D19)/D19</f>
        <v>-0.32880333333333334</v>
      </c>
      <c r="I19" s="495">
        <f>AVERAGE(F19:H19)</f>
        <v>-0.55682072764514945</v>
      </c>
      <c r="J19" s="496"/>
      <c r="K19" s="497">
        <f>'FY16 Data'!I21</f>
        <v>169335.45</v>
      </c>
      <c r="L19" s="498">
        <f>'FY17 Data'!H20</f>
        <v>150000</v>
      </c>
      <c r="M19" s="536">
        <f>'FY18 Data'!M20</f>
        <v>0</v>
      </c>
      <c r="N19" s="493"/>
      <c r="O19" s="540">
        <f>(L19-K19)/K19</f>
        <v>-0.11418430104269373</v>
      </c>
      <c r="P19" s="494">
        <f t="shared" ref="P19" si="28">(M19-L19)/L19</f>
        <v>-1</v>
      </c>
      <c r="Q19" s="495">
        <f>AVERAGE(N19:P19)</f>
        <v>-0.55709215052134686</v>
      </c>
      <c r="R19" s="492"/>
      <c r="S19" s="497">
        <f>'FY16 Data'!M21</f>
        <v>197860.18</v>
      </c>
      <c r="T19" s="498">
        <f>'FY17 Data'!L20</f>
        <v>0</v>
      </c>
      <c r="U19" s="536">
        <f>'FY18 Data'!U20</f>
        <v>0</v>
      </c>
      <c r="V19" s="493"/>
      <c r="W19" s="540">
        <f>(T19-S19)/S19</f>
        <v>-1</v>
      </c>
      <c r="X19" s="494" t="e">
        <f t="shared" ref="X19" si="29">(U19-T19)/T19</f>
        <v>#DIV/0!</v>
      </c>
      <c r="Y19" s="495" t="e">
        <f>AVERAGE(V19:X19)</f>
        <v>#DIV/0!</v>
      </c>
      <c r="Z19" s="492"/>
      <c r="AA19" s="497">
        <f>'FY16 Data'!Q21</f>
        <v>269727.08999999997</v>
      </c>
      <c r="AB19" s="498">
        <f>'FY17 Data'!P20</f>
        <v>0</v>
      </c>
      <c r="AC19" s="536">
        <f>'FY18 Data'!AC20</f>
        <v>0</v>
      </c>
      <c r="AD19" s="493"/>
      <c r="AE19" s="540">
        <f>(AB19-AA19)/AA19</f>
        <v>-1</v>
      </c>
      <c r="AF19" s="494" t="e">
        <f t="shared" ref="AF19" si="30">(AC19-AB19)/AB19</f>
        <v>#DIV/0!</v>
      </c>
      <c r="AG19" s="495" t="e">
        <f>AVERAGE(AD19:AF19)</f>
        <v>#DIV/0!</v>
      </c>
    </row>
    <row r="20" spans="1:33" s="361" customFormat="1" x14ac:dyDescent="0.2">
      <c r="A20" s="377"/>
      <c r="B20" s="499"/>
      <c r="C20" s="490"/>
      <c r="D20" s="491"/>
      <c r="E20" s="491"/>
      <c r="F20" s="490"/>
      <c r="G20" s="490"/>
      <c r="H20" s="490"/>
      <c r="I20" s="491"/>
      <c r="J20" s="499"/>
      <c r="K20" s="490"/>
      <c r="L20" s="491"/>
      <c r="M20" s="491"/>
      <c r="N20" s="490"/>
      <c r="O20" s="490"/>
      <c r="P20" s="490"/>
      <c r="Q20" s="491"/>
      <c r="R20" s="499"/>
      <c r="S20" s="490"/>
      <c r="T20" s="491"/>
      <c r="U20" s="491"/>
      <c r="V20" s="490"/>
      <c r="W20" s="490"/>
      <c r="X20" s="490"/>
      <c r="Y20" s="491"/>
      <c r="Z20" s="499"/>
      <c r="AA20" s="490"/>
      <c r="AB20" s="491"/>
      <c r="AC20" s="491"/>
      <c r="AD20" s="490"/>
      <c r="AE20" s="490"/>
      <c r="AF20" s="490"/>
      <c r="AG20" s="491"/>
    </row>
    <row r="21" spans="1:33" ht="13.5" thickBot="1" x14ac:dyDescent="0.25">
      <c r="A21" s="362" t="s">
        <v>20</v>
      </c>
      <c r="B21" s="500"/>
      <c r="C21" s="501"/>
      <c r="D21" s="502"/>
      <c r="E21" s="502"/>
      <c r="F21" s="501"/>
      <c r="G21" s="501"/>
      <c r="H21" s="501"/>
      <c r="I21" s="502"/>
      <c r="J21" s="500"/>
      <c r="K21" s="501"/>
      <c r="L21" s="502"/>
      <c r="M21" s="502"/>
      <c r="N21" s="501"/>
      <c r="O21" s="501"/>
      <c r="P21" s="501"/>
      <c r="Q21" s="502"/>
      <c r="R21" s="500"/>
      <c r="S21" s="501"/>
      <c r="T21" s="502"/>
      <c r="U21" s="502"/>
      <c r="V21" s="501"/>
      <c r="W21" s="501"/>
      <c r="X21" s="501"/>
      <c r="Y21" s="502"/>
      <c r="Z21" s="500"/>
      <c r="AA21" s="501"/>
      <c r="AB21" s="502"/>
      <c r="AC21" s="502"/>
      <c r="AD21" s="501"/>
      <c r="AE21" s="501"/>
      <c r="AF21" s="501"/>
      <c r="AG21" s="502"/>
    </row>
    <row r="22" spans="1:33" x14ac:dyDescent="0.2">
      <c r="A22" s="378" t="s">
        <v>21</v>
      </c>
      <c r="B22" s="379">
        <f>'FY15 Data'!E26</f>
        <v>3362</v>
      </c>
      <c r="C22" s="380">
        <f>'FY16 Data'!E25</f>
        <v>2816</v>
      </c>
      <c r="D22" s="403">
        <f>'FY17 Data'!E24</f>
        <v>2439</v>
      </c>
      <c r="E22" s="452">
        <f>'FY18 Data'!E24</f>
        <v>776</v>
      </c>
      <c r="F22" s="420">
        <f t="shared" ref="F22:F27" si="31">(C22-B22)/B22</f>
        <v>-0.16240333135038668</v>
      </c>
      <c r="G22" s="421">
        <f t="shared" ref="G22:H27" si="32">(D22-C22)/C22</f>
        <v>-0.13387784090909091</v>
      </c>
      <c r="H22" s="461">
        <f t="shared" si="32"/>
        <v>-0.68183681836818366</v>
      </c>
      <c r="I22" s="422">
        <f t="shared" ref="I22:I27" si="33">AVERAGE(F22:H22)</f>
        <v>-0.32603933020922043</v>
      </c>
      <c r="J22" s="503">
        <f>'FY15 Data'!I26</f>
        <v>2944</v>
      </c>
      <c r="K22" s="380">
        <f>'FY16 Data'!I25</f>
        <v>2491</v>
      </c>
      <c r="L22" s="504">
        <f>'FY17 Data'!H24</f>
        <v>776</v>
      </c>
      <c r="M22" s="452">
        <f>'FY18 Data'!M24</f>
        <v>0</v>
      </c>
      <c r="N22" s="420">
        <f t="shared" ref="N22:N27" si="34">(K22-J22)/J22</f>
        <v>-0.15387228260869565</v>
      </c>
      <c r="O22" s="421">
        <f t="shared" ref="O22:O27" si="35">(L22-K22)/K22</f>
        <v>-0.68847852268165399</v>
      </c>
      <c r="P22" s="461">
        <f t="shared" ref="P22:P27" si="36">(M22-L22)/L22</f>
        <v>-1</v>
      </c>
      <c r="Q22" s="422">
        <f t="shared" ref="Q22:Q27" si="37">AVERAGE(N22:P22)</f>
        <v>-0.61411693509678322</v>
      </c>
      <c r="R22" s="505">
        <f>'FY15 Data'!M26</f>
        <v>2731</v>
      </c>
      <c r="S22" s="380">
        <f>'FY16 Data'!M25</f>
        <v>2369</v>
      </c>
      <c r="T22" s="504">
        <f>'FY17 Data'!L24</f>
        <v>944</v>
      </c>
      <c r="U22" s="452">
        <f>'FY18 Data'!U24</f>
        <v>0</v>
      </c>
      <c r="V22" s="420">
        <f t="shared" ref="V22:V27" si="38">(S22-R22)/R22</f>
        <v>-0.13255217868912486</v>
      </c>
      <c r="W22" s="421">
        <f t="shared" ref="W22:W27" si="39">(T22-S22)/S22</f>
        <v>-0.60151962853524699</v>
      </c>
      <c r="X22" s="461">
        <f t="shared" ref="X22:X27" si="40">(U22-T22)/T22</f>
        <v>-1</v>
      </c>
      <c r="Y22" s="422">
        <f t="shared" ref="Y22:Y27" si="41">AVERAGE(V22:X22)</f>
        <v>-0.57802393574145727</v>
      </c>
      <c r="Z22" s="505">
        <f>'FY15 Data'!Q26</f>
        <v>2796</v>
      </c>
      <c r="AA22" s="380">
        <f>'FY16 Data'!Q25</f>
        <v>2985</v>
      </c>
      <c r="AB22" s="504">
        <f>'FY17 Data'!P24</f>
        <v>1024</v>
      </c>
      <c r="AC22" s="452">
        <f>'FY18 Data'!AC24</f>
        <v>0</v>
      </c>
      <c r="AD22" s="420">
        <f t="shared" ref="AD22:AD27" si="42">(AA22-Z22)/Z22</f>
        <v>6.7596566523605156E-2</v>
      </c>
      <c r="AE22" s="421">
        <f t="shared" ref="AE22:AE27" si="43">(AB22-AA22)/AA22</f>
        <v>-0.65695142378559468</v>
      </c>
      <c r="AF22" s="461">
        <f t="shared" ref="AF22:AF27" si="44">(AC22-AB22)/AB22</f>
        <v>-1</v>
      </c>
      <c r="AG22" s="422">
        <f t="shared" ref="AG22:AG27" si="45">AVERAGE(AD22:AF22)</f>
        <v>-0.52978495242066315</v>
      </c>
    </row>
    <row r="23" spans="1:33" x14ac:dyDescent="0.2">
      <c r="A23" s="381" t="s">
        <v>22</v>
      </c>
      <c r="B23" s="382">
        <f>'FY15 Data'!E27</f>
        <v>12130</v>
      </c>
      <c r="C23" s="383">
        <f>'FY16 Data'!E26</f>
        <v>12310</v>
      </c>
      <c r="D23" s="404">
        <f>'FY17 Data'!E25</f>
        <v>11520</v>
      </c>
      <c r="E23" s="453">
        <f>'FY18 Data'!E25</f>
        <v>3543</v>
      </c>
      <c r="F23" s="423">
        <f t="shared" si="31"/>
        <v>1.483924154987634E-2</v>
      </c>
      <c r="G23" s="424">
        <f t="shared" si="32"/>
        <v>-6.4175467099918768E-2</v>
      </c>
      <c r="H23" s="462">
        <f t="shared" si="32"/>
        <v>-0.69244791666666672</v>
      </c>
      <c r="I23" s="425">
        <f t="shared" si="33"/>
        <v>-0.24726138073890305</v>
      </c>
      <c r="J23" s="506">
        <f>'FY15 Data'!I27</f>
        <v>4625</v>
      </c>
      <c r="K23" s="383">
        <f>'FY16 Data'!I26</f>
        <v>5624</v>
      </c>
      <c r="L23" s="507">
        <f>'FY17 Data'!H25</f>
        <v>1750</v>
      </c>
      <c r="M23" s="453">
        <f>'FY18 Data'!M25</f>
        <v>0</v>
      </c>
      <c r="N23" s="423">
        <f t="shared" si="34"/>
        <v>0.216</v>
      </c>
      <c r="O23" s="424">
        <f t="shared" si="35"/>
        <v>-0.6888335704125178</v>
      </c>
      <c r="P23" s="462">
        <f t="shared" si="36"/>
        <v>-1</v>
      </c>
      <c r="Q23" s="425">
        <f t="shared" si="37"/>
        <v>-0.49094452347083922</v>
      </c>
      <c r="R23" s="508">
        <f>'FY15 Data'!M27</f>
        <v>5130</v>
      </c>
      <c r="S23" s="383">
        <f>'FY16 Data'!M26</f>
        <v>6184</v>
      </c>
      <c r="T23" s="507">
        <f>'FY17 Data'!L25</f>
        <v>2649</v>
      </c>
      <c r="U23" s="453">
        <f>'FY18 Data'!U25</f>
        <v>0</v>
      </c>
      <c r="V23" s="423">
        <f t="shared" si="38"/>
        <v>0.20545808966861598</v>
      </c>
      <c r="W23" s="424">
        <f t="shared" si="39"/>
        <v>-0.57163648124191457</v>
      </c>
      <c r="X23" s="462">
        <f t="shared" si="40"/>
        <v>-1</v>
      </c>
      <c r="Y23" s="425">
        <f t="shared" si="41"/>
        <v>-0.45539279719109954</v>
      </c>
      <c r="Z23" s="508">
        <f>'FY15 Data'!Q27</f>
        <v>7399</v>
      </c>
      <c r="AA23" s="383">
        <f>'FY16 Data'!Q26</f>
        <v>8457</v>
      </c>
      <c r="AB23" s="507">
        <f>'FY17 Data'!P25</f>
        <v>3491</v>
      </c>
      <c r="AC23" s="453">
        <f>'FY18 Data'!AC25</f>
        <v>0</v>
      </c>
      <c r="AD23" s="423">
        <f t="shared" si="42"/>
        <v>0.14299229625625084</v>
      </c>
      <c r="AE23" s="424">
        <f t="shared" si="43"/>
        <v>-0.58720586496393523</v>
      </c>
      <c r="AF23" s="462">
        <f t="shared" si="44"/>
        <v>-1</v>
      </c>
      <c r="AG23" s="425">
        <f t="shared" si="45"/>
        <v>-0.48140452290256147</v>
      </c>
    </row>
    <row r="24" spans="1:33" x14ac:dyDescent="0.2">
      <c r="A24" s="384" t="s">
        <v>23</v>
      </c>
      <c r="B24" s="382">
        <f>'FY15 Data'!E28</f>
        <v>52</v>
      </c>
      <c r="C24" s="383">
        <f>'FY16 Data'!E27</f>
        <v>53</v>
      </c>
      <c r="D24" s="404">
        <f>'FY17 Data'!E26</f>
        <v>85</v>
      </c>
      <c r="E24" s="453">
        <f>'FY18 Data'!E26</f>
        <v>33</v>
      </c>
      <c r="F24" s="423">
        <f t="shared" si="31"/>
        <v>1.9230769230769232E-2</v>
      </c>
      <c r="G24" s="424">
        <f t="shared" si="32"/>
        <v>0.60377358490566035</v>
      </c>
      <c r="H24" s="462">
        <f t="shared" si="32"/>
        <v>-0.61176470588235299</v>
      </c>
      <c r="I24" s="425">
        <f t="shared" si="33"/>
        <v>3.7465494180255465E-3</v>
      </c>
      <c r="J24" s="506">
        <f>'FY15 Data'!I28</f>
        <v>45</v>
      </c>
      <c r="K24" s="383">
        <f>'FY16 Data'!I27</f>
        <v>51</v>
      </c>
      <c r="L24" s="507">
        <f>'FY17 Data'!H26</f>
        <v>22</v>
      </c>
      <c r="M24" s="453">
        <f>'FY18 Data'!M26</f>
        <v>0</v>
      </c>
      <c r="N24" s="423">
        <f t="shared" si="34"/>
        <v>0.13333333333333333</v>
      </c>
      <c r="O24" s="424">
        <f t="shared" si="35"/>
        <v>-0.56862745098039214</v>
      </c>
      <c r="P24" s="462">
        <f t="shared" si="36"/>
        <v>-1</v>
      </c>
      <c r="Q24" s="425">
        <f t="shared" si="37"/>
        <v>-0.47843137254901963</v>
      </c>
      <c r="R24" s="508">
        <f>'FY15 Data'!M28</f>
        <v>48</v>
      </c>
      <c r="S24" s="383">
        <f>'FY16 Data'!M27</f>
        <v>44</v>
      </c>
      <c r="T24" s="507">
        <f>'FY17 Data'!L26</f>
        <v>38</v>
      </c>
      <c r="U24" s="453">
        <f>'FY18 Data'!U26</f>
        <v>0</v>
      </c>
      <c r="V24" s="423">
        <f t="shared" si="38"/>
        <v>-8.3333333333333329E-2</v>
      </c>
      <c r="W24" s="424">
        <f t="shared" si="39"/>
        <v>-0.13636363636363635</v>
      </c>
      <c r="X24" s="462">
        <f t="shared" si="40"/>
        <v>-1</v>
      </c>
      <c r="Y24" s="425">
        <f t="shared" si="41"/>
        <v>-0.40656565656565657</v>
      </c>
      <c r="Z24" s="508">
        <f>'FY15 Data'!Q28</f>
        <v>73</v>
      </c>
      <c r="AA24" s="383">
        <f>'FY16 Data'!Q27</f>
        <v>51</v>
      </c>
      <c r="AB24" s="507">
        <f>'FY17 Data'!P26</f>
        <v>49</v>
      </c>
      <c r="AC24" s="453">
        <f>'FY18 Data'!AC26</f>
        <v>0</v>
      </c>
      <c r="AD24" s="423">
        <f t="shared" si="42"/>
        <v>-0.30136986301369861</v>
      </c>
      <c r="AE24" s="424">
        <f t="shared" si="43"/>
        <v>-3.9215686274509803E-2</v>
      </c>
      <c r="AF24" s="462">
        <f t="shared" si="44"/>
        <v>-1</v>
      </c>
      <c r="AG24" s="425">
        <f t="shared" si="45"/>
        <v>-0.44686184976273613</v>
      </c>
    </row>
    <row r="25" spans="1:33" x14ac:dyDescent="0.2">
      <c r="A25" s="381" t="s">
        <v>24</v>
      </c>
      <c r="B25" s="382">
        <f>'FY15 Data'!E29</f>
        <v>2085</v>
      </c>
      <c r="C25" s="383">
        <f>'FY16 Data'!E28</f>
        <v>2001</v>
      </c>
      <c r="D25" s="404">
        <f>'FY17 Data'!E27</f>
        <v>2127</v>
      </c>
      <c r="E25" s="453">
        <f>'FY18 Data'!E27</f>
        <v>764</v>
      </c>
      <c r="F25" s="423">
        <f t="shared" si="31"/>
        <v>-4.0287769784172658E-2</v>
      </c>
      <c r="G25" s="424">
        <f t="shared" si="32"/>
        <v>6.296851574212893E-2</v>
      </c>
      <c r="H25" s="462">
        <f t="shared" si="32"/>
        <v>-0.64080865068171133</v>
      </c>
      <c r="I25" s="425">
        <f t="shared" si="33"/>
        <v>-0.20604263490791838</v>
      </c>
      <c r="J25" s="506">
        <f>'FY15 Data'!I29</f>
        <v>2043</v>
      </c>
      <c r="K25" s="383">
        <f>'FY16 Data'!I28</f>
        <v>2098</v>
      </c>
      <c r="L25" s="507">
        <f>'FY17 Data'!H27</f>
        <v>750</v>
      </c>
      <c r="M25" s="453">
        <f>'FY18 Data'!M27</f>
        <v>0</v>
      </c>
      <c r="N25" s="423">
        <f t="shared" si="34"/>
        <v>2.6921194322075379E-2</v>
      </c>
      <c r="O25" s="424">
        <f t="shared" si="35"/>
        <v>-0.64251668255481409</v>
      </c>
      <c r="P25" s="462">
        <f t="shared" si="36"/>
        <v>-1</v>
      </c>
      <c r="Q25" s="425">
        <f t="shared" si="37"/>
        <v>-0.53853182941091282</v>
      </c>
      <c r="R25" s="508">
        <f>'FY15 Data'!M29</f>
        <v>2010</v>
      </c>
      <c r="S25" s="383">
        <f>'FY16 Data'!M28</f>
        <v>1905</v>
      </c>
      <c r="T25" s="507">
        <f>'FY17 Data'!L27</f>
        <v>722</v>
      </c>
      <c r="U25" s="453">
        <f>'FY18 Data'!U27</f>
        <v>0</v>
      </c>
      <c r="V25" s="423">
        <f t="shared" si="38"/>
        <v>-5.2238805970149252E-2</v>
      </c>
      <c r="W25" s="424">
        <f t="shared" si="39"/>
        <v>-0.62099737532808397</v>
      </c>
      <c r="X25" s="462">
        <f t="shared" si="40"/>
        <v>-1</v>
      </c>
      <c r="Y25" s="425">
        <f t="shared" si="41"/>
        <v>-0.55774539376607779</v>
      </c>
      <c r="Z25" s="508">
        <f>'FY15 Data'!Q29</f>
        <v>2346</v>
      </c>
      <c r="AA25" s="383">
        <f>'FY16 Data'!Q28</f>
        <v>2399</v>
      </c>
      <c r="AB25" s="507">
        <f>'FY17 Data'!P27</f>
        <v>751</v>
      </c>
      <c r="AC25" s="453">
        <f>'FY18 Data'!AC27</f>
        <v>0</v>
      </c>
      <c r="AD25" s="423">
        <f t="shared" si="42"/>
        <v>2.2591645353793693E-2</v>
      </c>
      <c r="AE25" s="424">
        <f t="shared" si="43"/>
        <v>-0.6869528970404335</v>
      </c>
      <c r="AF25" s="462">
        <f t="shared" si="44"/>
        <v>-1</v>
      </c>
      <c r="AG25" s="425">
        <f t="shared" si="45"/>
        <v>-0.55478708389554665</v>
      </c>
    </row>
    <row r="26" spans="1:33" x14ac:dyDescent="0.2">
      <c r="A26" s="381" t="s">
        <v>25</v>
      </c>
      <c r="B26" s="382">
        <f>'FY15 Data'!E30</f>
        <v>4237</v>
      </c>
      <c r="C26" s="383">
        <f>'FY16 Data'!E29</f>
        <v>5289</v>
      </c>
      <c r="D26" s="404">
        <f>'FY17 Data'!E28</f>
        <v>4959</v>
      </c>
      <c r="E26" s="453">
        <f>'FY18 Data'!E28</f>
        <v>1260</v>
      </c>
      <c r="F26" s="423">
        <f t="shared" si="31"/>
        <v>0.2482888836440878</v>
      </c>
      <c r="G26" s="424">
        <f t="shared" si="32"/>
        <v>-6.2393647192285878E-2</v>
      </c>
      <c r="H26" s="462">
        <f t="shared" si="32"/>
        <v>-0.74591651542649728</v>
      </c>
      <c r="I26" s="425">
        <f t="shared" si="33"/>
        <v>-0.18667375965823177</v>
      </c>
      <c r="J26" s="506">
        <f>'FY15 Data'!I30</f>
        <v>3767</v>
      </c>
      <c r="K26" s="383">
        <f>'FY16 Data'!I29</f>
        <v>3876</v>
      </c>
      <c r="L26" s="507">
        <f>'FY17 Data'!H28</f>
        <v>1324</v>
      </c>
      <c r="M26" s="453">
        <f>'FY18 Data'!M28</f>
        <v>0</v>
      </c>
      <c r="N26" s="423">
        <f t="shared" si="34"/>
        <v>2.8935492434297851E-2</v>
      </c>
      <c r="O26" s="424">
        <f t="shared" si="35"/>
        <v>-0.6584107327141383</v>
      </c>
      <c r="P26" s="462">
        <f t="shared" si="36"/>
        <v>-1</v>
      </c>
      <c r="Q26" s="425">
        <f t="shared" si="37"/>
        <v>-0.54315841342661353</v>
      </c>
      <c r="R26" s="508">
        <f>'FY15 Data'!M30</f>
        <v>4148</v>
      </c>
      <c r="S26" s="383">
        <f>'FY16 Data'!M29</f>
        <v>4185</v>
      </c>
      <c r="T26" s="507">
        <f>'FY17 Data'!L28</f>
        <v>1500</v>
      </c>
      <c r="U26" s="453">
        <f>'FY18 Data'!U28</f>
        <v>0</v>
      </c>
      <c r="V26" s="423">
        <f t="shared" si="38"/>
        <v>8.9199614271938277E-3</v>
      </c>
      <c r="W26" s="424">
        <f t="shared" si="39"/>
        <v>-0.64157706093189959</v>
      </c>
      <c r="X26" s="462">
        <f t="shared" si="40"/>
        <v>-1</v>
      </c>
      <c r="Y26" s="425">
        <f t="shared" si="41"/>
        <v>-0.54421903316823528</v>
      </c>
      <c r="Z26" s="508">
        <f>'FY15 Data'!Q30</f>
        <v>4621</v>
      </c>
      <c r="AA26" s="383">
        <f>'FY16 Data'!Q29</f>
        <v>4438</v>
      </c>
      <c r="AB26" s="507">
        <f>'FY17 Data'!P28</f>
        <v>1434</v>
      </c>
      <c r="AC26" s="453">
        <f>'FY18 Data'!AC28</f>
        <v>0</v>
      </c>
      <c r="AD26" s="423">
        <f t="shared" si="42"/>
        <v>-3.9601817788357502E-2</v>
      </c>
      <c r="AE26" s="424">
        <f t="shared" si="43"/>
        <v>-0.67688147814330779</v>
      </c>
      <c r="AF26" s="462">
        <f t="shared" si="44"/>
        <v>-1</v>
      </c>
      <c r="AG26" s="425">
        <f t="shared" si="45"/>
        <v>-0.57216109864388842</v>
      </c>
    </row>
    <row r="27" spans="1:33" ht="13.5" thickBot="1" x14ac:dyDescent="0.25">
      <c r="A27" s="385" t="s">
        <v>47</v>
      </c>
      <c r="B27" s="386">
        <f>'FY15 Data'!E31</f>
        <v>822</v>
      </c>
      <c r="C27" s="387">
        <f>'FY16 Data'!E30</f>
        <v>1196</v>
      </c>
      <c r="D27" s="405">
        <f>'FY17 Data'!E29</f>
        <v>1002</v>
      </c>
      <c r="E27" s="454">
        <f>'FY18 Data'!E29</f>
        <v>303</v>
      </c>
      <c r="F27" s="426">
        <f t="shared" si="31"/>
        <v>0.45498783454987834</v>
      </c>
      <c r="G27" s="427">
        <f t="shared" si="32"/>
        <v>-0.16220735785953178</v>
      </c>
      <c r="H27" s="463">
        <f t="shared" si="32"/>
        <v>-0.69760479041916168</v>
      </c>
      <c r="I27" s="428">
        <f t="shared" si="33"/>
        <v>-0.13494143790960503</v>
      </c>
      <c r="J27" s="509">
        <f>'FY15 Data'!I31</f>
        <v>924</v>
      </c>
      <c r="K27" s="387">
        <f>'FY16 Data'!I30</f>
        <v>966</v>
      </c>
      <c r="L27" s="510">
        <f>'FY17 Data'!H29</f>
        <v>251</v>
      </c>
      <c r="M27" s="454">
        <f>'FY18 Data'!M29</f>
        <v>0</v>
      </c>
      <c r="N27" s="426">
        <f t="shared" si="34"/>
        <v>4.5454545454545456E-2</v>
      </c>
      <c r="O27" s="427">
        <f t="shared" si="35"/>
        <v>-0.74016563146997927</v>
      </c>
      <c r="P27" s="463">
        <f t="shared" si="36"/>
        <v>-1</v>
      </c>
      <c r="Q27" s="428">
        <f t="shared" si="37"/>
        <v>-0.56490369533847795</v>
      </c>
      <c r="R27" s="511">
        <f>'FY15 Data'!M31</f>
        <v>858</v>
      </c>
      <c r="S27" s="387">
        <f>'FY16 Data'!M30</f>
        <v>959</v>
      </c>
      <c r="T27" s="510">
        <f>'FY17 Data'!L29</f>
        <v>320</v>
      </c>
      <c r="U27" s="454">
        <f>'FY18 Data'!U29</f>
        <v>0</v>
      </c>
      <c r="V27" s="426">
        <f t="shared" si="38"/>
        <v>0.11771561771561771</v>
      </c>
      <c r="W27" s="427">
        <f t="shared" si="39"/>
        <v>-0.6663190823774765</v>
      </c>
      <c r="X27" s="463">
        <f t="shared" si="40"/>
        <v>-1</v>
      </c>
      <c r="Y27" s="428">
        <f t="shared" si="41"/>
        <v>-0.51620115488728624</v>
      </c>
      <c r="Z27" s="511">
        <f>'FY15 Data'!Q31</f>
        <v>889</v>
      </c>
      <c r="AA27" s="387">
        <f>'FY16 Data'!Q30</f>
        <v>1041</v>
      </c>
      <c r="AB27" s="510">
        <f>'FY17 Data'!P29</f>
        <v>380</v>
      </c>
      <c r="AC27" s="454">
        <f>'FY18 Data'!AC29</f>
        <v>0</v>
      </c>
      <c r="AD27" s="426">
        <f t="shared" si="42"/>
        <v>0.17097862767154107</v>
      </c>
      <c r="AE27" s="427">
        <f t="shared" si="43"/>
        <v>-0.63496637848222859</v>
      </c>
      <c r="AF27" s="463">
        <f t="shared" si="44"/>
        <v>-1</v>
      </c>
      <c r="AG27" s="428">
        <f t="shared" si="45"/>
        <v>-0.48799591693689587</v>
      </c>
    </row>
    <row r="28" spans="1:33" x14ac:dyDescent="0.2">
      <c r="A28" s="388"/>
      <c r="B28" s="432"/>
      <c r="C28" s="399"/>
      <c r="D28" s="399"/>
      <c r="E28" s="399"/>
      <c r="F28" s="399"/>
      <c r="G28" s="399"/>
      <c r="H28" s="399"/>
      <c r="I28" s="433"/>
      <c r="J28" s="432"/>
      <c r="K28" s="399"/>
      <c r="L28" s="399"/>
      <c r="M28" s="399"/>
      <c r="N28" s="399"/>
      <c r="O28" s="399"/>
      <c r="P28" s="399"/>
      <c r="Q28" s="433"/>
      <c r="R28" s="432"/>
      <c r="S28" s="399"/>
      <c r="T28" s="399"/>
      <c r="U28" s="399"/>
      <c r="V28" s="399"/>
      <c r="W28" s="399"/>
      <c r="X28" s="399"/>
      <c r="Y28" s="433"/>
      <c r="Z28" s="432"/>
      <c r="AA28" s="399"/>
      <c r="AB28" s="399"/>
      <c r="AC28" s="399"/>
      <c r="AD28" s="399"/>
      <c r="AE28" s="399"/>
      <c r="AF28" s="399"/>
      <c r="AG28" s="433"/>
    </row>
    <row r="29" spans="1:33" ht="13.5" thickBot="1" x14ac:dyDescent="0.25">
      <c r="A29" s="388"/>
      <c r="B29" s="576"/>
      <c r="C29" s="577"/>
      <c r="D29" s="577"/>
      <c r="E29" s="577"/>
      <c r="F29" s="402"/>
      <c r="G29" s="402"/>
      <c r="H29" s="447"/>
      <c r="I29" s="434"/>
      <c r="J29" s="576"/>
      <c r="K29" s="577"/>
      <c r="L29" s="577"/>
      <c r="M29" s="577"/>
      <c r="N29" s="447"/>
      <c r="O29" s="447"/>
      <c r="P29" s="447"/>
      <c r="Q29" s="434"/>
      <c r="R29" s="576"/>
      <c r="S29" s="577"/>
      <c r="T29" s="577"/>
      <c r="U29" s="577"/>
      <c r="V29" s="447"/>
      <c r="W29" s="447"/>
      <c r="X29" s="447"/>
      <c r="Y29" s="434"/>
      <c r="Z29" s="576"/>
      <c r="AA29" s="577"/>
      <c r="AB29" s="577"/>
      <c r="AC29" s="577"/>
      <c r="AD29" s="447"/>
      <c r="AE29" s="447"/>
      <c r="AF29" s="447"/>
      <c r="AG29" s="434"/>
    </row>
    <row r="30" spans="1:33" ht="26.25" thickBot="1" x14ac:dyDescent="0.25">
      <c r="A30" s="362" t="s">
        <v>114</v>
      </c>
      <c r="B30" s="400" t="s">
        <v>102</v>
      </c>
      <c r="C30" s="389" t="s">
        <v>103</v>
      </c>
      <c r="D30" s="390" t="s">
        <v>104</v>
      </c>
      <c r="E30" s="451" t="s">
        <v>105</v>
      </c>
      <c r="F30" s="457" t="s">
        <v>122</v>
      </c>
      <c r="G30" s="458" t="s">
        <v>123</v>
      </c>
      <c r="H30" s="460" t="s">
        <v>140</v>
      </c>
      <c r="I30" s="455" t="s">
        <v>141</v>
      </c>
      <c r="J30" s="400" t="s">
        <v>102</v>
      </c>
      <c r="K30" s="389" t="s">
        <v>103</v>
      </c>
      <c r="L30" s="390" t="s">
        <v>104</v>
      </c>
      <c r="M30" s="451" t="s">
        <v>105</v>
      </c>
      <c r="N30" s="457" t="s">
        <v>122</v>
      </c>
      <c r="O30" s="458" t="s">
        <v>123</v>
      </c>
      <c r="P30" s="460" t="s">
        <v>140</v>
      </c>
      <c r="Q30" s="455" t="s">
        <v>141</v>
      </c>
      <c r="R30" s="400" t="s">
        <v>102</v>
      </c>
      <c r="S30" s="389" t="s">
        <v>103</v>
      </c>
      <c r="T30" s="390" t="s">
        <v>104</v>
      </c>
      <c r="U30" s="451" t="s">
        <v>105</v>
      </c>
      <c r="V30" s="457" t="s">
        <v>122</v>
      </c>
      <c r="W30" s="458" t="s">
        <v>123</v>
      </c>
      <c r="X30" s="460" t="s">
        <v>140</v>
      </c>
      <c r="Y30" s="455" t="s">
        <v>141</v>
      </c>
      <c r="Z30" s="400" t="s">
        <v>102</v>
      </c>
      <c r="AA30" s="389" t="s">
        <v>103</v>
      </c>
      <c r="AB30" s="390" t="s">
        <v>104</v>
      </c>
      <c r="AC30" s="451" t="s">
        <v>105</v>
      </c>
      <c r="AD30" s="457" t="s">
        <v>122</v>
      </c>
      <c r="AE30" s="458" t="s">
        <v>123</v>
      </c>
      <c r="AF30" s="460" t="s">
        <v>140</v>
      </c>
      <c r="AG30" s="455" t="s">
        <v>141</v>
      </c>
    </row>
    <row r="31" spans="1:33" x14ac:dyDescent="0.2">
      <c r="A31" s="391" t="s">
        <v>27</v>
      </c>
      <c r="B31" s="512">
        <f>'FY15 Data'!E34</f>
        <v>1261</v>
      </c>
      <c r="C31" s="513">
        <f>'FY16 Data'!E33</f>
        <v>1309.6666666666667</v>
      </c>
      <c r="D31" s="537">
        <f>'FY17 Data'!E32</f>
        <v>1333.3333333333333</v>
      </c>
      <c r="E31" s="514">
        <f>'FY18 Data'!E32</f>
        <v>1374</v>
      </c>
      <c r="F31" s="515">
        <f t="shared" ref="F31:F49" si="46">(C31-B31)/B31</f>
        <v>3.8593708696801537E-2</v>
      </c>
      <c r="G31" s="516">
        <f t="shared" ref="G31:H49" si="47">(D31-C31)/C31</f>
        <v>1.8070755917536152E-2</v>
      </c>
      <c r="H31" s="517">
        <f t="shared" si="47"/>
        <v>3.0500000000000058E-2</v>
      </c>
      <c r="I31" s="518">
        <f t="shared" ref="I31:I49" si="48">AVERAGE(F31:G31)</f>
        <v>2.8332232307168845E-2</v>
      </c>
      <c r="J31" s="519">
        <f>'FY15 Data'!I34</f>
        <v>1274.3333333333333</v>
      </c>
      <c r="K31" s="520">
        <f>'FY16 Data'!I33</f>
        <v>1282.3333333333333</v>
      </c>
      <c r="L31" s="521">
        <f>'FY17 Data'!H32</f>
        <v>1313</v>
      </c>
      <c r="M31" s="514" t="e">
        <f>'FY18 Data'!M32</f>
        <v>#DIV/0!</v>
      </c>
      <c r="N31" s="515">
        <f t="shared" ref="N31:N49" si="49">(K31-J31)/J31</f>
        <v>6.2777923097044209E-3</v>
      </c>
      <c r="O31" s="516">
        <f t="shared" ref="O31:O49" si="50">(L31-K31)/K31</f>
        <v>2.3914738757473415E-2</v>
      </c>
      <c r="P31" s="517" t="e">
        <f t="shared" ref="P31:P49" si="51">(M31-L31)/L31</f>
        <v>#DIV/0!</v>
      </c>
      <c r="Q31" s="518">
        <f t="shared" ref="Q31:Q49" si="52">AVERAGE(N31:O31)</f>
        <v>1.5096265533588917E-2</v>
      </c>
      <c r="R31" s="522">
        <f>'FY15 Data'!M34</f>
        <v>1308.6666666666667</v>
      </c>
      <c r="S31" s="520">
        <f>'FY16 Data'!M33</f>
        <v>1297.3333333333333</v>
      </c>
      <c r="T31" s="521">
        <f>'FY17 Data'!L32</f>
        <v>1346</v>
      </c>
      <c r="U31" s="514">
        <f>'FY18 Data'!U32</f>
        <v>0</v>
      </c>
      <c r="V31" s="515">
        <f t="shared" ref="V31:V49" si="53">(S31-R31)/R31</f>
        <v>-8.6602139582273186E-3</v>
      </c>
      <c r="W31" s="516">
        <f t="shared" ref="W31:W49" si="54">(T31-S31)/S31</f>
        <v>3.7512846865364914E-2</v>
      </c>
      <c r="X31" s="517">
        <f t="shared" ref="X31:X49" si="55">(U31-T31)/T31</f>
        <v>-1</v>
      </c>
      <c r="Y31" s="518">
        <f t="shared" ref="Y31:Y49" si="56">AVERAGE(V31:W31)</f>
        <v>1.4426316453568799E-2</v>
      </c>
      <c r="Z31" s="522">
        <f>'FY15 Data'!Q34</f>
        <v>1324</v>
      </c>
      <c r="AA31" s="520">
        <f>'FY16 Data'!Q33</f>
        <v>1328</v>
      </c>
      <c r="AB31" s="521">
        <f>'FY17 Data'!P32</f>
        <v>1360</v>
      </c>
      <c r="AC31" s="514">
        <f>'FY18 Data'!AC32</f>
        <v>0</v>
      </c>
      <c r="AD31" s="515">
        <f t="shared" ref="AD31:AD49" si="57">(AA31-Z31)/Z31</f>
        <v>3.0211480362537764E-3</v>
      </c>
      <c r="AE31" s="516">
        <f t="shared" ref="AE31:AE49" si="58">(AB31-AA31)/AA31</f>
        <v>2.4096385542168676E-2</v>
      </c>
      <c r="AF31" s="517">
        <f t="shared" ref="AF31:AF49" si="59">(AC31-AB31)/AB31</f>
        <v>-1</v>
      </c>
      <c r="AG31" s="518">
        <f t="shared" ref="AG31:AG49" si="60">AVERAGE(AD31:AE31)</f>
        <v>1.3558766789211226E-2</v>
      </c>
    </row>
    <row r="32" spans="1:33" x14ac:dyDescent="0.2">
      <c r="A32" s="392" t="s">
        <v>28</v>
      </c>
      <c r="B32" s="523">
        <f>'FY15 Data'!E35</f>
        <v>1367.3333333333333</v>
      </c>
      <c r="C32" s="524">
        <f>'FY16 Data'!E34</f>
        <v>1391.6666666666667</v>
      </c>
      <c r="D32" s="538">
        <f>'FY17 Data'!E33</f>
        <v>1429.3333333333333</v>
      </c>
      <c r="E32" s="525">
        <f>'FY18 Data'!E33</f>
        <v>1428</v>
      </c>
      <c r="F32" s="526">
        <f t="shared" si="46"/>
        <v>1.7796196977084462E-2</v>
      </c>
      <c r="G32" s="527">
        <f t="shared" si="47"/>
        <v>2.7065868263472945E-2</v>
      </c>
      <c r="H32" s="528">
        <f t="shared" si="47"/>
        <v>-9.3283582089546946E-4</v>
      </c>
      <c r="I32" s="529">
        <f t="shared" si="48"/>
        <v>2.2431032620278703E-2</v>
      </c>
      <c r="J32" s="530">
        <f>'FY15 Data'!I35</f>
        <v>1391.3333333333333</v>
      </c>
      <c r="K32" s="531">
        <f>'FY16 Data'!I34</f>
        <v>1392.6666666666667</v>
      </c>
      <c r="L32" s="532">
        <f>'FY17 Data'!H33</f>
        <v>1413</v>
      </c>
      <c r="M32" s="525" t="e">
        <f>'FY18 Data'!M33</f>
        <v>#DIV/0!</v>
      </c>
      <c r="N32" s="526">
        <f t="shared" si="49"/>
        <v>9.5831336847159918E-4</v>
      </c>
      <c r="O32" s="527">
        <f t="shared" si="50"/>
        <v>1.4600287218764904E-2</v>
      </c>
      <c r="P32" s="528" t="e">
        <f t="shared" si="51"/>
        <v>#DIV/0!</v>
      </c>
      <c r="Q32" s="529">
        <f t="shared" si="52"/>
        <v>7.7793002936182515E-3</v>
      </c>
      <c r="R32" s="533">
        <f>'FY15 Data'!M35</f>
        <v>1421.3333333333333</v>
      </c>
      <c r="S32" s="531">
        <f>'FY16 Data'!M34</f>
        <v>1394.3333333333333</v>
      </c>
      <c r="T32" s="532">
        <f>'FY17 Data'!L33</f>
        <v>1396</v>
      </c>
      <c r="U32" s="525">
        <f>'FY18 Data'!U33</f>
        <v>0</v>
      </c>
      <c r="V32" s="526">
        <f t="shared" si="53"/>
        <v>-1.8996247654784242E-2</v>
      </c>
      <c r="W32" s="527">
        <f t="shared" si="54"/>
        <v>1.1953143676787538E-3</v>
      </c>
      <c r="X32" s="528">
        <f t="shared" si="55"/>
        <v>-1</v>
      </c>
      <c r="Y32" s="529">
        <f t="shared" si="56"/>
        <v>-8.9004666435527433E-3</v>
      </c>
      <c r="Z32" s="533">
        <f>'FY15 Data'!Q35</f>
        <v>1423.3333333333333</v>
      </c>
      <c r="AA32" s="531">
        <f>'FY16 Data'!Q34</f>
        <v>1437.6666666666667</v>
      </c>
      <c r="AB32" s="532">
        <f>'FY17 Data'!P33</f>
        <v>1401</v>
      </c>
      <c r="AC32" s="525">
        <f>'FY18 Data'!AC33</f>
        <v>0</v>
      </c>
      <c r="AD32" s="526">
        <f t="shared" si="57"/>
        <v>1.0070257611241324E-2</v>
      </c>
      <c r="AE32" s="527">
        <f t="shared" si="58"/>
        <v>-2.5504289357755675E-2</v>
      </c>
      <c r="AF32" s="528">
        <f t="shared" si="59"/>
        <v>-1</v>
      </c>
      <c r="AG32" s="529">
        <f t="shared" si="60"/>
        <v>-7.7170158732571756E-3</v>
      </c>
    </row>
    <row r="33" spans="1:33" x14ac:dyDescent="0.2">
      <c r="A33" s="392" t="s">
        <v>29</v>
      </c>
      <c r="B33" s="523">
        <f>'FY15 Data'!E36</f>
        <v>11767.333333333334</v>
      </c>
      <c r="C33" s="524">
        <f>'FY16 Data'!E35</f>
        <v>13021</v>
      </c>
      <c r="D33" s="538">
        <f>'FY17 Data'!E34</f>
        <v>13530.333333333334</v>
      </c>
      <c r="E33" s="525">
        <f>'FY18 Data'!E34</f>
        <v>13898</v>
      </c>
      <c r="F33" s="526">
        <f t="shared" si="46"/>
        <v>0.10653787320831676</v>
      </c>
      <c r="G33" s="527">
        <f t="shared" si="47"/>
        <v>3.9116299311368861E-2</v>
      </c>
      <c r="H33" s="528">
        <f t="shared" si="47"/>
        <v>2.7173511369515364E-2</v>
      </c>
      <c r="I33" s="529">
        <f t="shared" si="48"/>
        <v>7.2827086259842813E-2</v>
      </c>
      <c r="J33" s="530">
        <f>'FY15 Data'!I36</f>
        <v>11966.666666666666</v>
      </c>
      <c r="K33" s="531">
        <f>'FY16 Data'!I35</f>
        <v>13004.666666666666</v>
      </c>
      <c r="L33" s="532">
        <f>'FY17 Data'!H34</f>
        <v>13535</v>
      </c>
      <c r="M33" s="525" t="e">
        <f>'FY18 Data'!M34</f>
        <v>#DIV/0!</v>
      </c>
      <c r="N33" s="526">
        <f t="shared" si="49"/>
        <v>8.6740947075208921E-2</v>
      </c>
      <c r="O33" s="527">
        <f t="shared" si="50"/>
        <v>4.0780232736966265E-2</v>
      </c>
      <c r="P33" s="528" t="e">
        <f t="shared" si="51"/>
        <v>#DIV/0!</v>
      </c>
      <c r="Q33" s="529">
        <f t="shared" si="52"/>
        <v>6.37605899060876E-2</v>
      </c>
      <c r="R33" s="533">
        <f>'FY15 Data'!M36</f>
        <v>12498.666666666666</v>
      </c>
      <c r="S33" s="531">
        <f>'FY16 Data'!M35</f>
        <v>12829</v>
      </c>
      <c r="T33" s="532">
        <f>'FY17 Data'!L34</f>
        <v>13681</v>
      </c>
      <c r="U33" s="525">
        <f>'FY18 Data'!U34</f>
        <v>0</v>
      </c>
      <c r="V33" s="526">
        <f t="shared" si="53"/>
        <v>2.6429485811819978E-2</v>
      </c>
      <c r="W33" s="527">
        <f t="shared" si="54"/>
        <v>6.641203523267597E-2</v>
      </c>
      <c r="X33" s="528">
        <f t="shared" si="55"/>
        <v>-1</v>
      </c>
      <c r="Y33" s="529">
        <f t="shared" si="56"/>
        <v>4.6420760522247972E-2</v>
      </c>
      <c r="Z33" s="533">
        <f>'FY15 Data'!Q36</f>
        <v>12938.333333333334</v>
      </c>
      <c r="AA33" s="531">
        <f>'FY16 Data'!Q35</f>
        <v>13400</v>
      </c>
      <c r="AB33" s="532">
        <f>'FY17 Data'!P34</f>
        <v>13799</v>
      </c>
      <c r="AC33" s="525">
        <f>'FY18 Data'!AC34</f>
        <v>0</v>
      </c>
      <c r="AD33" s="526">
        <f t="shared" si="57"/>
        <v>3.5682081669457633E-2</v>
      </c>
      <c r="AE33" s="527">
        <f t="shared" si="58"/>
        <v>2.9776119402985076E-2</v>
      </c>
      <c r="AF33" s="528">
        <f t="shared" si="59"/>
        <v>-1</v>
      </c>
      <c r="AG33" s="529">
        <f t="shared" si="60"/>
        <v>3.2729100536221356E-2</v>
      </c>
    </row>
    <row r="34" spans="1:33" x14ac:dyDescent="0.2">
      <c r="A34" s="392" t="s">
        <v>30</v>
      </c>
      <c r="B34" s="523">
        <f>'FY15 Data'!E37</f>
        <v>2050.3333333333335</v>
      </c>
      <c r="C34" s="524">
        <f>'FY16 Data'!E36</f>
        <v>2309.6666666666665</v>
      </c>
      <c r="D34" s="538">
        <f>'FY17 Data'!E35</f>
        <v>2567.6666666666665</v>
      </c>
      <c r="E34" s="525">
        <f>'FY18 Data'!E35</f>
        <v>2823</v>
      </c>
      <c r="F34" s="526">
        <f t="shared" si="46"/>
        <v>0.12648349861811073</v>
      </c>
      <c r="G34" s="527">
        <f t="shared" si="47"/>
        <v>0.111704430653774</v>
      </c>
      <c r="H34" s="528">
        <f t="shared" si="47"/>
        <v>9.944177593145534E-2</v>
      </c>
      <c r="I34" s="529">
        <f t="shared" si="48"/>
        <v>0.11909396463594236</v>
      </c>
      <c r="J34" s="530">
        <f>'FY15 Data'!I37</f>
        <v>2139.6666666666665</v>
      </c>
      <c r="K34" s="531">
        <f>'FY16 Data'!I36</f>
        <v>2351.3333333333335</v>
      </c>
      <c r="L34" s="532">
        <f>'FY17 Data'!H35</f>
        <v>2637</v>
      </c>
      <c r="M34" s="525" t="e">
        <f>'FY18 Data'!M35</f>
        <v>#DIV/0!</v>
      </c>
      <c r="N34" s="526">
        <f t="shared" si="49"/>
        <v>9.8925066209690132E-2</v>
      </c>
      <c r="O34" s="527">
        <f t="shared" si="50"/>
        <v>0.12149135242415643</v>
      </c>
      <c r="P34" s="528" t="e">
        <f t="shared" si="51"/>
        <v>#DIV/0!</v>
      </c>
      <c r="Q34" s="529">
        <f t="shared" si="52"/>
        <v>0.11020820931692328</v>
      </c>
      <c r="R34" s="533">
        <f>'FY15 Data'!M37</f>
        <v>2217.3333333333335</v>
      </c>
      <c r="S34" s="531">
        <f>'FY16 Data'!M36</f>
        <v>2385.6666666666665</v>
      </c>
      <c r="T34" s="532">
        <f>'FY17 Data'!L35</f>
        <v>2703</v>
      </c>
      <c r="U34" s="525">
        <f>'FY18 Data'!U35</f>
        <v>0</v>
      </c>
      <c r="V34" s="526">
        <f t="shared" si="53"/>
        <v>7.5917017438364265E-2</v>
      </c>
      <c r="W34" s="527">
        <f t="shared" si="54"/>
        <v>0.13301662707838488</v>
      </c>
      <c r="X34" s="528">
        <f t="shared" si="55"/>
        <v>-1</v>
      </c>
      <c r="Y34" s="529">
        <f t="shared" si="56"/>
        <v>0.10446682225837457</v>
      </c>
      <c r="Z34" s="533">
        <f>'FY15 Data'!Q37</f>
        <v>2290.6666666666665</v>
      </c>
      <c r="AA34" s="531">
        <f>'FY16 Data'!Q36</f>
        <v>2554.6666666666665</v>
      </c>
      <c r="AB34" s="532">
        <f>'FY17 Data'!P35</f>
        <v>2795</v>
      </c>
      <c r="AC34" s="525">
        <f>'FY18 Data'!AC35</f>
        <v>0</v>
      </c>
      <c r="AD34" s="526">
        <f t="shared" si="57"/>
        <v>0.11525029103608848</v>
      </c>
      <c r="AE34" s="527">
        <f t="shared" si="58"/>
        <v>9.4076200417536601E-2</v>
      </c>
      <c r="AF34" s="528">
        <f t="shared" si="59"/>
        <v>-1</v>
      </c>
      <c r="AG34" s="529">
        <f t="shared" si="60"/>
        <v>0.10466324572681254</v>
      </c>
    </row>
    <row r="35" spans="1:33" x14ac:dyDescent="0.2">
      <c r="A35" s="392" t="s">
        <v>31</v>
      </c>
      <c r="B35" s="523">
        <f>'FY15 Data'!E38</f>
        <v>4157.333333333333</v>
      </c>
      <c r="C35" s="524">
        <f>'FY16 Data'!E37</f>
        <v>4105.666666666667</v>
      </c>
      <c r="D35" s="538">
        <f>'FY17 Data'!E36</f>
        <v>4084</v>
      </c>
      <c r="E35" s="525">
        <f>'FY18 Data'!E36</f>
        <v>4022</v>
      </c>
      <c r="F35" s="526">
        <f t="shared" si="46"/>
        <v>-1.24278383579216E-2</v>
      </c>
      <c r="G35" s="527">
        <f t="shared" si="47"/>
        <v>-5.2772590728262488E-3</v>
      </c>
      <c r="H35" s="528">
        <f t="shared" si="47"/>
        <v>-1.5181194906953967E-2</v>
      </c>
      <c r="I35" s="529">
        <f t="shared" si="48"/>
        <v>-8.852548715373925E-3</v>
      </c>
      <c r="J35" s="530">
        <f>'FY15 Data'!I38</f>
        <v>4205</v>
      </c>
      <c r="K35" s="531">
        <f>'FY16 Data'!I37</f>
        <v>4079.3333333333335</v>
      </c>
      <c r="L35" s="532">
        <f>'FY17 Data'!H36</f>
        <v>4046</v>
      </c>
      <c r="M35" s="525" t="e">
        <f>'FY18 Data'!M36</f>
        <v>#DIV/0!</v>
      </c>
      <c r="N35" s="526">
        <f t="shared" si="49"/>
        <v>-2.9885057471264333E-2</v>
      </c>
      <c r="O35" s="527">
        <f t="shared" si="50"/>
        <v>-8.1712698153293389E-3</v>
      </c>
      <c r="P35" s="528" t="e">
        <f t="shared" si="51"/>
        <v>#DIV/0!</v>
      </c>
      <c r="Q35" s="529">
        <f t="shared" si="52"/>
        <v>-1.9028163643296837E-2</v>
      </c>
      <c r="R35" s="533">
        <f>'FY15 Data'!M38</f>
        <v>4273</v>
      </c>
      <c r="S35" s="531">
        <f>'FY16 Data'!M37</f>
        <v>4181.666666666667</v>
      </c>
      <c r="T35" s="532">
        <f>'FY17 Data'!L36</f>
        <v>4047</v>
      </c>
      <c r="U35" s="525">
        <f>'FY18 Data'!U36</f>
        <v>0</v>
      </c>
      <c r="V35" s="526">
        <f t="shared" si="53"/>
        <v>-2.1374522193618777E-2</v>
      </c>
      <c r="W35" s="527">
        <f t="shared" si="54"/>
        <v>-3.2204065364687194E-2</v>
      </c>
      <c r="X35" s="528">
        <f t="shared" si="55"/>
        <v>-1</v>
      </c>
      <c r="Y35" s="529">
        <f t="shared" si="56"/>
        <v>-2.6789293779152984E-2</v>
      </c>
      <c r="Z35" s="533">
        <f>'FY15 Data'!Q38</f>
        <v>4276.333333333333</v>
      </c>
      <c r="AA35" s="531">
        <f>'FY16 Data'!Q37</f>
        <v>4174.333333333333</v>
      </c>
      <c r="AB35" s="532">
        <f>'FY17 Data'!P36</f>
        <v>4044</v>
      </c>
      <c r="AC35" s="525">
        <f>'FY18 Data'!AC36</f>
        <v>0</v>
      </c>
      <c r="AD35" s="526">
        <f t="shared" si="57"/>
        <v>-2.385220983708785E-2</v>
      </c>
      <c r="AE35" s="527">
        <f t="shared" si="58"/>
        <v>-3.1222550507066925E-2</v>
      </c>
      <c r="AF35" s="528">
        <f t="shared" si="59"/>
        <v>-1</v>
      </c>
      <c r="AG35" s="529">
        <f t="shared" si="60"/>
        <v>-2.7537380172077387E-2</v>
      </c>
    </row>
    <row r="36" spans="1:33" x14ac:dyDescent="0.2">
      <c r="A36" s="392" t="s">
        <v>32</v>
      </c>
      <c r="B36" s="523">
        <f>'FY15 Data'!E39</f>
        <v>55.666666666666664</v>
      </c>
      <c r="C36" s="524">
        <f>'FY16 Data'!E38</f>
        <v>60.333333333333336</v>
      </c>
      <c r="D36" s="538">
        <f>'FY17 Data'!E37</f>
        <v>64</v>
      </c>
      <c r="E36" s="525">
        <f>'FY18 Data'!E37</f>
        <v>68</v>
      </c>
      <c r="F36" s="526">
        <f t="shared" si="46"/>
        <v>8.3832335329341409E-2</v>
      </c>
      <c r="G36" s="527">
        <f t="shared" si="47"/>
        <v>6.0773480662983381E-2</v>
      </c>
      <c r="H36" s="528">
        <f t="shared" si="47"/>
        <v>6.25E-2</v>
      </c>
      <c r="I36" s="529">
        <f t="shared" si="48"/>
        <v>7.2302907996162402E-2</v>
      </c>
      <c r="J36" s="530">
        <f>'FY15 Data'!I39</f>
        <v>61</v>
      </c>
      <c r="K36" s="531">
        <f>'FY16 Data'!I38</f>
        <v>58.333333333333336</v>
      </c>
      <c r="L36" s="532">
        <f>'FY17 Data'!H37</f>
        <v>65</v>
      </c>
      <c r="M36" s="525" t="e">
        <f>'FY18 Data'!M37</f>
        <v>#DIV/0!</v>
      </c>
      <c r="N36" s="526">
        <f t="shared" si="49"/>
        <v>-4.3715846994535477E-2</v>
      </c>
      <c r="O36" s="527">
        <f t="shared" si="50"/>
        <v>0.11428571428571424</v>
      </c>
      <c r="P36" s="528" t="e">
        <f t="shared" si="51"/>
        <v>#DIV/0!</v>
      </c>
      <c r="Q36" s="529">
        <f t="shared" si="52"/>
        <v>3.5284933645589378E-2</v>
      </c>
      <c r="R36" s="533">
        <f>'FY15 Data'!M39</f>
        <v>63.333333333333336</v>
      </c>
      <c r="S36" s="531">
        <f>'FY16 Data'!M38</f>
        <v>61.333333333333336</v>
      </c>
      <c r="T36" s="532">
        <f>'FY17 Data'!L37</f>
        <v>63</v>
      </c>
      <c r="U36" s="525">
        <f>'FY18 Data'!U37</f>
        <v>0</v>
      </c>
      <c r="V36" s="526">
        <f t="shared" si="53"/>
        <v>-3.1578947368421054E-2</v>
      </c>
      <c r="W36" s="527">
        <f t="shared" si="54"/>
        <v>2.7173913043478222E-2</v>
      </c>
      <c r="X36" s="528">
        <f t="shared" si="55"/>
        <v>-1</v>
      </c>
      <c r="Y36" s="529">
        <f t="shared" si="56"/>
        <v>-2.2025171624714159E-3</v>
      </c>
      <c r="Z36" s="533">
        <f>'FY15 Data'!Q39</f>
        <v>61</v>
      </c>
      <c r="AA36" s="531">
        <f>'FY16 Data'!Q38</f>
        <v>63</v>
      </c>
      <c r="AB36" s="532">
        <f>'FY17 Data'!P37</f>
        <v>66</v>
      </c>
      <c r="AC36" s="525">
        <f>'FY18 Data'!AC37</f>
        <v>0</v>
      </c>
      <c r="AD36" s="526">
        <f t="shared" si="57"/>
        <v>3.2786885245901641E-2</v>
      </c>
      <c r="AE36" s="527">
        <f t="shared" si="58"/>
        <v>4.7619047619047616E-2</v>
      </c>
      <c r="AF36" s="528">
        <f t="shared" si="59"/>
        <v>-1</v>
      </c>
      <c r="AG36" s="529">
        <f t="shared" si="60"/>
        <v>4.0202966432474632E-2</v>
      </c>
    </row>
    <row r="37" spans="1:33" x14ac:dyDescent="0.2">
      <c r="A37" s="392" t="s">
        <v>33</v>
      </c>
      <c r="B37" s="523">
        <f>'FY15 Data'!E40</f>
        <v>133.66666666666666</v>
      </c>
      <c r="C37" s="524">
        <f>'FY16 Data'!E39</f>
        <v>126.66666666666667</v>
      </c>
      <c r="D37" s="538">
        <f>'FY17 Data'!E38</f>
        <v>151.33333333333334</v>
      </c>
      <c r="E37" s="525">
        <f>'FY18 Data'!E38</f>
        <v>153</v>
      </c>
      <c r="F37" s="526">
        <f t="shared" si="46"/>
        <v>-5.2369077306733063E-2</v>
      </c>
      <c r="G37" s="527">
        <f t="shared" si="47"/>
        <v>0.19473684210526318</v>
      </c>
      <c r="H37" s="528">
        <f t="shared" si="47"/>
        <v>1.1013215859030773E-2</v>
      </c>
      <c r="I37" s="529">
        <f t="shared" si="48"/>
        <v>7.1183882399265055E-2</v>
      </c>
      <c r="J37" s="530">
        <f>'FY15 Data'!I40</f>
        <v>131.66666666666666</v>
      </c>
      <c r="K37" s="531">
        <f>'FY16 Data'!I39</f>
        <v>131.33333333333334</v>
      </c>
      <c r="L37" s="532">
        <f>'FY17 Data'!H38</f>
        <v>148</v>
      </c>
      <c r="M37" s="525" t="e">
        <f>'FY18 Data'!M38</f>
        <v>#DIV/0!</v>
      </c>
      <c r="N37" s="526">
        <f t="shared" si="49"/>
        <v>-2.5316455696201092E-3</v>
      </c>
      <c r="O37" s="527">
        <f t="shared" si="50"/>
        <v>0.12690355329949229</v>
      </c>
      <c r="P37" s="528" t="e">
        <f t="shared" si="51"/>
        <v>#DIV/0!</v>
      </c>
      <c r="Q37" s="529">
        <f t="shared" si="52"/>
        <v>6.218595386493609E-2</v>
      </c>
      <c r="R37" s="533">
        <f>'FY15 Data'!M40</f>
        <v>135.66666666666666</v>
      </c>
      <c r="S37" s="531">
        <f>'FY16 Data'!M39</f>
        <v>137.66666666666666</v>
      </c>
      <c r="T37" s="532">
        <f>'FY17 Data'!L38</f>
        <v>155</v>
      </c>
      <c r="U37" s="525">
        <f>'FY18 Data'!U38</f>
        <v>0</v>
      </c>
      <c r="V37" s="526">
        <f t="shared" si="53"/>
        <v>1.4742014742014743E-2</v>
      </c>
      <c r="W37" s="527">
        <f t="shared" si="54"/>
        <v>0.12590799031477004</v>
      </c>
      <c r="X37" s="528">
        <f t="shared" si="55"/>
        <v>-1</v>
      </c>
      <c r="Y37" s="529">
        <f t="shared" si="56"/>
        <v>7.0325002528392397E-2</v>
      </c>
      <c r="Z37" s="533">
        <f>'FY15 Data'!Q40</f>
        <v>125.33333333333333</v>
      </c>
      <c r="AA37" s="531">
        <f>'FY16 Data'!Q39</f>
        <v>152.33333333333334</v>
      </c>
      <c r="AB37" s="532">
        <f>'FY17 Data'!P38</f>
        <v>149</v>
      </c>
      <c r="AC37" s="525">
        <f>'FY18 Data'!AC38</f>
        <v>0</v>
      </c>
      <c r="AD37" s="526">
        <f t="shared" si="57"/>
        <v>0.21542553191489375</v>
      </c>
      <c r="AE37" s="527">
        <f t="shared" si="58"/>
        <v>-2.1881838074398311E-2</v>
      </c>
      <c r="AF37" s="528">
        <f t="shared" si="59"/>
        <v>-1</v>
      </c>
      <c r="AG37" s="529">
        <f t="shared" si="60"/>
        <v>9.677184692024772E-2</v>
      </c>
    </row>
    <row r="38" spans="1:33" x14ac:dyDescent="0.2">
      <c r="A38" s="392" t="s">
        <v>34</v>
      </c>
      <c r="B38" s="523">
        <f>'FY15 Data'!E41</f>
        <v>1223.6666666666667</v>
      </c>
      <c r="C38" s="524">
        <f>'FY16 Data'!E40</f>
        <v>1229.3333333333333</v>
      </c>
      <c r="D38" s="538">
        <f>'FY17 Data'!E39</f>
        <v>1226.6666666666667</v>
      </c>
      <c r="E38" s="525">
        <f>'FY18 Data'!E39</f>
        <v>1243</v>
      </c>
      <c r="F38" s="526">
        <f t="shared" si="46"/>
        <v>4.6308907654588789E-3</v>
      </c>
      <c r="G38" s="527">
        <f t="shared" si="47"/>
        <v>-2.1691973969630005E-3</v>
      </c>
      <c r="H38" s="528">
        <f t="shared" si="47"/>
        <v>1.3315217391304285E-2</v>
      </c>
      <c r="I38" s="529">
        <f t="shared" si="48"/>
        <v>1.2308466842479392E-3</v>
      </c>
      <c r="J38" s="530">
        <f>'FY15 Data'!I41</f>
        <v>1235</v>
      </c>
      <c r="K38" s="531">
        <f>'FY16 Data'!I40</f>
        <v>1225.6666666666667</v>
      </c>
      <c r="L38" s="532">
        <f>'FY17 Data'!H39</f>
        <v>1220</v>
      </c>
      <c r="M38" s="525" t="e">
        <f>'FY18 Data'!M39</f>
        <v>#DIV/0!</v>
      </c>
      <c r="N38" s="526">
        <f t="shared" si="49"/>
        <v>-7.5573549257759174E-3</v>
      </c>
      <c r="O38" s="527">
        <f t="shared" si="50"/>
        <v>-4.6233342398695207E-3</v>
      </c>
      <c r="P38" s="528" t="e">
        <f t="shared" si="51"/>
        <v>#DIV/0!</v>
      </c>
      <c r="Q38" s="529">
        <f t="shared" si="52"/>
        <v>-6.090344582822719E-3</v>
      </c>
      <c r="R38" s="533">
        <f>'FY15 Data'!M41</f>
        <v>1246.6666666666667</v>
      </c>
      <c r="S38" s="531">
        <f>'FY16 Data'!M40</f>
        <v>1232.3333333333333</v>
      </c>
      <c r="T38" s="532">
        <f>'FY17 Data'!L39</f>
        <v>1237</v>
      </c>
      <c r="U38" s="525">
        <f>'FY18 Data'!U39</f>
        <v>0</v>
      </c>
      <c r="V38" s="526">
        <f t="shared" si="53"/>
        <v>-1.1497326203208678E-2</v>
      </c>
      <c r="W38" s="527">
        <f t="shared" si="54"/>
        <v>3.7868542061131262E-3</v>
      </c>
      <c r="X38" s="528">
        <f t="shared" si="55"/>
        <v>-1</v>
      </c>
      <c r="Y38" s="529">
        <f t="shared" si="56"/>
        <v>-3.855235998547776E-3</v>
      </c>
      <c r="Z38" s="533">
        <f>'FY15 Data'!Q41</f>
        <v>1260.3333333333333</v>
      </c>
      <c r="AA38" s="531">
        <f>'FY16 Data'!Q40</f>
        <v>1232.6666666666667</v>
      </c>
      <c r="AB38" s="532">
        <f>'FY17 Data'!P39</f>
        <v>1233</v>
      </c>
      <c r="AC38" s="525">
        <f>'FY18 Data'!AC39</f>
        <v>0</v>
      </c>
      <c r="AD38" s="526">
        <f t="shared" si="57"/>
        <v>-2.1951864586088218E-2</v>
      </c>
      <c r="AE38" s="527">
        <f t="shared" si="58"/>
        <v>2.7041644131957073E-4</v>
      </c>
      <c r="AF38" s="528">
        <f t="shared" si="59"/>
        <v>-1</v>
      </c>
      <c r="AG38" s="529">
        <f t="shared" si="60"/>
        <v>-1.0840724072384324E-2</v>
      </c>
    </row>
    <row r="39" spans="1:33" x14ac:dyDescent="0.2">
      <c r="A39" s="392" t="s">
        <v>35</v>
      </c>
      <c r="B39" s="523">
        <f>'FY15 Data'!E42</f>
        <v>502.66666666666669</v>
      </c>
      <c r="C39" s="524">
        <f>'FY16 Data'!E41</f>
        <v>507</v>
      </c>
      <c r="D39" s="538">
        <f>'FY17 Data'!E40</f>
        <v>479</v>
      </c>
      <c r="E39" s="525">
        <f>'FY18 Data'!E40</f>
        <v>493</v>
      </c>
      <c r="F39" s="526">
        <f t="shared" si="46"/>
        <v>8.6206896551723755E-3</v>
      </c>
      <c r="G39" s="527">
        <f t="shared" si="47"/>
        <v>-5.5226824457593686E-2</v>
      </c>
      <c r="H39" s="528">
        <f t="shared" si="47"/>
        <v>2.9227557411273485E-2</v>
      </c>
      <c r="I39" s="529">
        <f t="shared" si="48"/>
        <v>-2.3303067401210655E-2</v>
      </c>
      <c r="J39" s="530">
        <f>'FY15 Data'!I42</f>
        <v>500.66666666666669</v>
      </c>
      <c r="K39" s="531">
        <f>'FY16 Data'!I41</f>
        <v>499.33333333333331</v>
      </c>
      <c r="L39" s="532">
        <f>'FY17 Data'!H40</f>
        <v>492</v>
      </c>
      <c r="M39" s="525" t="e">
        <f>'FY18 Data'!M40</f>
        <v>#DIV/0!</v>
      </c>
      <c r="N39" s="526">
        <f t="shared" si="49"/>
        <v>-2.6631158455393566E-3</v>
      </c>
      <c r="O39" s="527">
        <f t="shared" si="50"/>
        <v>-1.4686248331108107E-2</v>
      </c>
      <c r="P39" s="528" t="e">
        <f t="shared" si="51"/>
        <v>#DIV/0!</v>
      </c>
      <c r="Q39" s="529">
        <f t="shared" si="52"/>
        <v>-8.6746820883237315E-3</v>
      </c>
      <c r="R39" s="533">
        <f>'FY15 Data'!M42</f>
        <v>510.33333333333331</v>
      </c>
      <c r="S39" s="531">
        <f>'FY16 Data'!M41</f>
        <v>498</v>
      </c>
      <c r="T39" s="532">
        <f>'FY17 Data'!L40</f>
        <v>491</v>
      </c>
      <c r="U39" s="525">
        <f>'FY18 Data'!U40</f>
        <v>0</v>
      </c>
      <c r="V39" s="526">
        <f t="shared" si="53"/>
        <v>-2.4167210973220082E-2</v>
      </c>
      <c r="W39" s="527">
        <f t="shared" si="54"/>
        <v>-1.4056224899598393E-2</v>
      </c>
      <c r="X39" s="528">
        <f t="shared" si="55"/>
        <v>-1</v>
      </c>
      <c r="Y39" s="529">
        <f t="shared" si="56"/>
        <v>-1.9111717936409239E-2</v>
      </c>
      <c r="Z39" s="533">
        <f>'FY15 Data'!Q42</f>
        <v>522.66666666666663</v>
      </c>
      <c r="AA39" s="531">
        <f>'FY16 Data'!Q41</f>
        <v>494</v>
      </c>
      <c r="AB39" s="532">
        <f>'FY17 Data'!P40</f>
        <v>496</v>
      </c>
      <c r="AC39" s="525">
        <f>'FY18 Data'!AC40</f>
        <v>0</v>
      </c>
      <c r="AD39" s="526">
        <f t="shared" si="57"/>
        <v>-5.4846938775510133E-2</v>
      </c>
      <c r="AE39" s="527">
        <f t="shared" si="58"/>
        <v>4.048582995951417E-3</v>
      </c>
      <c r="AF39" s="528">
        <f t="shared" si="59"/>
        <v>-1</v>
      </c>
      <c r="AG39" s="529">
        <f t="shared" si="60"/>
        <v>-2.5399177889779356E-2</v>
      </c>
    </row>
    <row r="40" spans="1:33" x14ac:dyDescent="0.2">
      <c r="A40" s="392" t="s">
        <v>36</v>
      </c>
      <c r="B40" s="523">
        <f>'FY15 Data'!E43</f>
        <v>448.66666666666669</v>
      </c>
      <c r="C40" s="524">
        <f>'FY16 Data'!E42</f>
        <v>463.66666666666669</v>
      </c>
      <c r="D40" s="538">
        <f>'FY17 Data'!E41</f>
        <v>445.33333333333331</v>
      </c>
      <c r="E40" s="525">
        <f>'FY18 Data'!E41</f>
        <v>458</v>
      </c>
      <c r="F40" s="526">
        <f t="shared" si="46"/>
        <v>3.3432392273402674E-2</v>
      </c>
      <c r="G40" s="527">
        <f t="shared" si="47"/>
        <v>-3.9539899352983549E-2</v>
      </c>
      <c r="H40" s="528">
        <f t="shared" si="47"/>
        <v>2.8443113772455134E-2</v>
      </c>
      <c r="I40" s="529">
        <f t="shared" si="48"/>
        <v>-3.0537535397904374E-3</v>
      </c>
      <c r="J40" s="530">
        <f>'FY15 Data'!I43</f>
        <v>452.33333333333331</v>
      </c>
      <c r="K40" s="531">
        <f>'FY16 Data'!I42</f>
        <v>463.66666666666669</v>
      </c>
      <c r="L40" s="532">
        <f>'FY17 Data'!H41</f>
        <v>445</v>
      </c>
      <c r="M40" s="525" t="e">
        <f>'FY18 Data'!M41</f>
        <v>#DIV/0!</v>
      </c>
      <c r="N40" s="526">
        <f t="shared" si="49"/>
        <v>2.5055268975681735E-2</v>
      </c>
      <c r="O40" s="527">
        <f t="shared" si="50"/>
        <v>-4.0258806613946839E-2</v>
      </c>
      <c r="P40" s="528" t="e">
        <f t="shared" si="51"/>
        <v>#DIV/0!</v>
      </c>
      <c r="Q40" s="529">
        <f t="shared" si="52"/>
        <v>-7.6017688191325518E-3</v>
      </c>
      <c r="R40" s="533">
        <f>'FY15 Data'!M43</f>
        <v>463.33333333333331</v>
      </c>
      <c r="S40" s="531">
        <f>'FY16 Data'!M42</f>
        <v>468</v>
      </c>
      <c r="T40" s="532">
        <f>'FY17 Data'!L41</f>
        <v>453</v>
      </c>
      <c r="U40" s="525">
        <f>'FY18 Data'!U41</f>
        <v>0</v>
      </c>
      <c r="V40" s="526">
        <f t="shared" si="53"/>
        <v>1.0071942446043206E-2</v>
      </c>
      <c r="W40" s="527">
        <f t="shared" si="54"/>
        <v>-3.2051282051282048E-2</v>
      </c>
      <c r="X40" s="528">
        <f t="shared" si="55"/>
        <v>-1</v>
      </c>
      <c r="Y40" s="529">
        <f t="shared" si="56"/>
        <v>-1.0989669802619421E-2</v>
      </c>
      <c r="Z40" s="533">
        <f>'FY15 Data'!Q43</f>
        <v>476.33333333333331</v>
      </c>
      <c r="AA40" s="531">
        <f>'FY16 Data'!Q42</f>
        <v>455</v>
      </c>
      <c r="AB40" s="532">
        <f>'FY17 Data'!P41</f>
        <v>457</v>
      </c>
      <c r="AC40" s="525">
        <f>'FY18 Data'!AC41</f>
        <v>0</v>
      </c>
      <c r="AD40" s="526">
        <f t="shared" si="57"/>
        <v>-4.4786564030790725E-2</v>
      </c>
      <c r="AE40" s="527">
        <f t="shared" si="58"/>
        <v>4.3956043956043956E-3</v>
      </c>
      <c r="AF40" s="528">
        <f t="shared" si="59"/>
        <v>-1</v>
      </c>
      <c r="AG40" s="529">
        <f t="shared" si="60"/>
        <v>-2.0195479817593166E-2</v>
      </c>
    </row>
    <row r="41" spans="1:33" x14ac:dyDescent="0.2">
      <c r="A41" s="392" t="s">
        <v>37</v>
      </c>
      <c r="B41" s="523">
        <f>'FY15 Data'!E44</f>
        <v>2503</v>
      </c>
      <c r="C41" s="524">
        <f>'FY16 Data'!E43</f>
        <v>2659.6666666666665</v>
      </c>
      <c r="D41" s="538">
        <f>'FY17 Data'!E42</f>
        <v>2880.3333333333335</v>
      </c>
      <c r="E41" s="525">
        <f>'FY18 Data'!E42</f>
        <v>2975</v>
      </c>
      <c r="F41" s="526">
        <f t="shared" si="46"/>
        <v>6.2591556798508391E-2</v>
      </c>
      <c r="G41" s="527">
        <f t="shared" si="47"/>
        <v>8.2967790449931189E-2</v>
      </c>
      <c r="H41" s="528">
        <f t="shared" si="47"/>
        <v>3.2866566369633088E-2</v>
      </c>
      <c r="I41" s="529">
        <f t="shared" si="48"/>
        <v>7.277967362421979E-2</v>
      </c>
      <c r="J41" s="530">
        <f>'FY15 Data'!I44</f>
        <v>2601.3333333333335</v>
      </c>
      <c r="K41" s="531">
        <f>'FY16 Data'!I43</f>
        <v>2706.6666666666665</v>
      </c>
      <c r="L41" s="532">
        <f>'FY17 Data'!H42</f>
        <v>2906</v>
      </c>
      <c r="M41" s="525" t="e">
        <f>'FY18 Data'!M42</f>
        <v>#DIV/0!</v>
      </c>
      <c r="N41" s="526">
        <f t="shared" si="49"/>
        <v>4.0492055356227456E-2</v>
      </c>
      <c r="O41" s="527">
        <f t="shared" si="50"/>
        <v>7.3645320197044395E-2</v>
      </c>
      <c r="P41" s="528" t="e">
        <f t="shared" si="51"/>
        <v>#DIV/0!</v>
      </c>
      <c r="Q41" s="529">
        <f t="shared" si="52"/>
        <v>5.7068687776635929E-2</v>
      </c>
      <c r="R41" s="533">
        <f>'FY15 Data'!M44</f>
        <v>2682</v>
      </c>
      <c r="S41" s="531">
        <f>'FY16 Data'!M43</f>
        <v>2749.6666666666665</v>
      </c>
      <c r="T41" s="532">
        <f>'FY17 Data'!L42</f>
        <v>2942</v>
      </c>
      <c r="U41" s="525">
        <f>'FY18 Data'!U42</f>
        <v>0</v>
      </c>
      <c r="V41" s="526">
        <f t="shared" si="53"/>
        <v>2.5229927914491617E-2</v>
      </c>
      <c r="W41" s="527">
        <f t="shared" si="54"/>
        <v>6.9947872469390285E-2</v>
      </c>
      <c r="X41" s="528">
        <f t="shared" si="55"/>
        <v>-1</v>
      </c>
      <c r="Y41" s="529">
        <f t="shared" si="56"/>
        <v>4.7588900191940953E-2</v>
      </c>
      <c r="Z41" s="533">
        <f>'FY15 Data'!Q44</f>
        <v>2721</v>
      </c>
      <c r="AA41" s="531">
        <f>'FY16 Data'!Q43</f>
        <v>2878.3333333333335</v>
      </c>
      <c r="AB41" s="532">
        <f>'FY17 Data'!P42</f>
        <v>2961</v>
      </c>
      <c r="AC41" s="525">
        <f>'FY18 Data'!AC42</f>
        <v>0</v>
      </c>
      <c r="AD41" s="526">
        <f t="shared" si="57"/>
        <v>5.7821879211074415E-2</v>
      </c>
      <c r="AE41" s="527">
        <f t="shared" si="58"/>
        <v>2.872032426172548E-2</v>
      </c>
      <c r="AF41" s="528">
        <f t="shared" si="59"/>
        <v>-1</v>
      </c>
      <c r="AG41" s="529">
        <f t="shared" si="60"/>
        <v>4.3271101736399947E-2</v>
      </c>
    </row>
    <row r="42" spans="1:33" x14ac:dyDescent="0.2">
      <c r="A42" s="392" t="s">
        <v>38</v>
      </c>
      <c r="B42" s="523">
        <f>'FY15 Data'!E45</f>
        <v>204</v>
      </c>
      <c r="C42" s="524">
        <f>'FY16 Data'!E44</f>
        <v>222.66666666666666</v>
      </c>
      <c r="D42" s="538">
        <f>'FY17 Data'!E43</f>
        <v>251.33333333333334</v>
      </c>
      <c r="E42" s="525">
        <f>'FY18 Data'!E43</f>
        <v>247</v>
      </c>
      <c r="F42" s="526">
        <f t="shared" si="46"/>
        <v>9.1503267973856162E-2</v>
      </c>
      <c r="G42" s="527">
        <f t="shared" si="47"/>
        <v>0.12874251497005998</v>
      </c>
      <c r="H42" s="528">
        <f t="shared" si="47"/>
        <v>-1.7241379310344866E-2</v>
      </c>
      <c r="I42" s="529">
        <f t="shared" si="48"/>
        <v>0.11012289147195807</v>
      </c>
      <c r="J42" s="530">
        <f>'FY15 Data'!I45</f>
        <v>207</v>
      </c>
      <c r="K42" s="531">
        <f>'FY16 Data'!I44</f>
        <v>235.33333333333334</v>
      </c>
      <c r="L42" s="532">
        <f>'FY17 Data'!H43</f>
        <v>245</v>
      </c>
      <c r="M42" s="525" t="e">
        <f>'FY18 Data'!M43</f>
        <v>#DIV/0!</v>
      </c>
      <c r="N42" s="526">
        <f t="shared" si="49"/>
        <v>0.13687600644122389</v>
      </c>
      <c r="O42" s="527">
        <f t="shared" si="50"/>
        <v>4.1076487252124601E-2</v>
      </c>
      <c r="P42" s="528" t="e">
        <f t="shared" si="51"/>
        <v>#DIV/0!</v>
      </c>
      <c r="Q42" s="529">
        <f t="shared" si="52"/>
        <v>8.897624684667424E-2</v>
      </c>
      <c r="R42" s="533">
        <f>'FY15 Data'!M45</f>
        <v>210</v>
      </c>
      <c r="S42" s="531">
        <f>'FY16 Data'!M44</f>
        <v>233</v>
      </c>
      <c r="T42" s="532">
        <f>'FY17 Data'!L43</f>
        <v>244</v>
      </c>
      <c r="U42" s="525">
        <f>'FY18 Data'!U43</f>
        <v>0</v>
      </c>
      <c r="V42" s="526">
        <f t="shared" si="53"/>
        <v>0.10952380952380952</v>
      </c>
      <c r="W42" s="527">
        <f t="shared" si="54"/>
        <v>4.7210300429184553E-2</v>
      </c>
      <c r="X42" s="528">
        <f t="shared" si="55"/>
        <v>-1</v>
      </c>
      <c r="Y42" s="529">
        <f t="shared" si="56"/>
        <v>7.8367054976497041E-2</v>
      </c>
      <c r="Z42" s="533">
        <f>'FY15 Data'!Q45</f>
        <v>214.33333333333334</v>
      </c>
      <c r="AA42" s="531">
        <f>'FY16 Data'!Q44</f>
        <v>245.33333333333334</v>
      </c>
      <c r="AB42" s="532">
        <f>'FY17 Data'!P43</f>
        <v>249</v>
      </c>
      <c r="AC42" s="525">
        <f>'FY18 Data'!AC43</f>
        <v>0</v>
      </c>
      <c r="AD42" s="526">
        <f t="shared" si="57"/>
        <v>0.14463452566096421</v>
      </c>
      <c r="AE42" s="527">
        <f t="shared" si="58"/>
        <v>1.4945652173913004E-2</v>
      </c>
      <c r="AF42" s="528">
        <f t="shared" si="59"/>
        <v>-1</v>
      </c>
      <c r="AG42" s="529">
        <f t="shared" si="60"/>
        <v>7.9790088917438606E-2</v>
      </c>
    </row>
    <row r="43" spans="1:33" x14ac:dyDescent="0.2">
      <c r="A43" s="392" t="s">
        <v>39</v>
      </c>
      <c r="B43" s="523">
        <f>'FY15 Data'!E46</f>
        <v>1616.3333333333333</v>
      </c>
      <c r="C43" s="524">
        <f>'FY16 Data'!E45</f>
        <v>1823.3333333333333</v>
      </c>
      <c r="D43" s="538">
        <f>'FY17 Data'!E44</f>
        <v>1905.3333333333333</v>
      </c>
      <c r="E43" s="525">
        <f>'FY18 Data'!E44</f>
        <v>2010</v>
      </c>
      <c r="F43" s="526">
        <f t="shared" si="46"/>
        <v>0.12806764281295113</v>
      </c>
      <c r="G43" s="527">
        <f t="shared" si="47"/>
        <v>4.497257769652651E-2</v>
      </c>
      <c r="H43" s="528">
        <f t="shared" si="47"/>
        <v>5.4933519944016837E-2</v>
      </c>
      <c r="I43" s="529">
        <f t="shared" si="48"/>
        <v>8.6520110254738825E-2</v>
      </c>
      <c r="J43" s="530">
        <f>'FY15 Data'!I46</f>
        <v>1667.3333333333333</v>
      </c>
      <c r="K43" s="531">
        <f>'FY16 Data'!I45</f>
        <v>1844.6666666666667</v>
      </c>
      <c r="L43" s="532">
        <f>'FY17 Data'!H44</f>
        <v>1951</v>
      </c>
      <c r="M43" s="525" t="e">
        <f>'FY18 Data'!M44</f>
        <v>#DIV/0!</v>
      </c>
      <c r="N43" s="526">
        <f t="shared" si="49"/>
        <v>0.10635745701719322</v>
      </c>
      <c r="O43" s="527">
        <f t="shared" si="50"/>
        <v>5.7643657390675777E-2</v>
      </c>
      <c r="P43" s="528" t="e">
        <f t="shared" si="51"/>
        <v>#DIV/0!</v>
      </c>
      <c r="Q43" s="529">
        <f t="shared" si="52"/>
        <v>8.2000557203934496E-2</v>
      </c>
      <c r="R43" s="533">
        <f>'FY15 Data'!M46</f>
        <v>1756.3333333333333</v>
      </c>
      <c r="S43" s="531">
        <f>'FY16 Data'!M45</f>
        <v>1834</v>
      </c>
      <c r="T43" s="532">
        <f>'FY17 Data'!L44</f>
        <v>1954</v>
      </c>
      <c r="U43" s="525">
        <f>'FY18 Data'!U44</f>
        <v>0</v>
      </c>
      <c r="V43" s="526">
        <f t="shared" si="53"/>
        <v>4.4220914784589151E-2</v>
      </c>
      <c r="W43" s="527">
        <f t="shared" si="54"/>
        <v>6.5430752453653221E-2</v>
      </c>
      <c r="X43" s="528">
        <f t="shared" si="55"/>
        <v>-1</v>
      </c>
      <c r="Y43" s="529">
        <f t="shared" si="56"/>
        <v>5.4825833619121189E-2</v>
      </c>
      <c r="Z43" s="533">
        <f>'FY15 Data'!Q46</f>
        <v>1823</v>
      </c>
      <c r="AA43" s="531">
        <f>'FY16 Data'!Q45</f>
        <v>1912.3333333333333</v>
      </c>
      <c r="AB43" s="532">
        <f>'FY17 Data'!P44</f>
        <v>2006</v>
      </c>
      <c r="AC43" s="525">
        <f>'FY18 Data'!AC44</f>
        <v>0</v>
      </c>
      <c r="AD43" s="526">
        <f t="shared" si="57"/>
        <v>4.9003474126897012E-2</v>
      </c>
      <c r="AE43" s="527">
        <f t="shared" si="58"/>
        <v>4.8980303294404781E-2</v>
      </c>
      <c r="AF43" s="528">
        <f t="shared" si="59"/>
        <v>-1</v>
      </c>
      <c r="AG43" s="529">
        <f t="shared" si="60"/>
        <v>4.8991888710650897E-2</v>
      </c>
    </row>
    <row r="44" spans="1:33" x14ac:dyDescent="0.2">
      <c r="A44" s="392" t="s">
        <v>40</v>
      </c>
      <c r="B44" s="523">
        <f>'FY15 Data'!E47</f>
        <v>349</v>
      </c>
      <c r="C44" s="524">
        <f>'FY16 Data'!E46</f>
        <v>325</v>
      </c>
      <c r="D44" s="538">
        <f>'FY17 Data'!E45</f>
        <v>325.66666666666669</v>
      </c>
      <c r="E44" s="525">
        <f>'FY18 Data'!E45</f>
        <v>321</v>
      </c>
      <c r="F44" s="526">
        <f t="shared" si="46"/>
        <v>-6.8767908309455589E-2</v>
      </c>
      <c r="G44" s="527">
        <f t="shared" si="47"/>
        <v>2.0512820512821094E-3</v>
      </c>
      <c r="H44" s="528">
        <f t="shared" si="47"/>
        <v>-1.4329580348004151E-2</v>
      </c>
      <c r="I44" s="529">
        <f t="shared" si="48"/>
        <v>-3.3358313129086742E-2</v>
      </c>
      <c r="J44" s="530">
        <f>'FY15 Data'!I47</f>
        <v>350.66666666666669</v>
      </c>
      <c r="K44" s="531">
        <f>'FY16 Data'!I46</f>
        <v>326.66666666666669</v>
      </c>
      <c r="L44" s="532">
        <f>'FY17 Data'!H45</f>
        <v>321</v>
      </c>
      <c r="M44" s="525" t="e">
        <f>'FY18 Data'!M45</f>
        <v>#DIV/0!</v>
      </c>
      <c r="N44" s="526">
        <f t="shared" si="49"/>
        <v>-6.8441064638783272E-2</v>
      </c>
      <c r="O44" s="527">
        <f t="shared" si="50"/>
        <v>-1.7346938775510259E-2</v>
      </c>
      <c r="P44" s="528" t="e">
        <f t="shared" si="51"/>
        <v>#DIV/0!</v>
      </c>
      <c r="Q44" s="529">
        <f t="shared" si="52"/>
        <v>-4.2894001707146766E-2</v>
      </c>
      <c r="R44" s="533">
        <f>'FY15 Data'!M47</f>
        <v>352.66666666666669</v>
      </c>
      <c r="S44" s="531">
        <f>'FY16 Data'!M46</f>
        <v>336.33333333333331</v>
      </c>
      <c r="T44" s="532">
        <f>'FY17 Data'!L45</f>
        <v>321</v>
      </c>
      <c r="U44" s="525">
        <f>'FY18 Data'!U45</f>
        <v>0</v>
      </c>
      <c r="V44" s="526">
        <f t="shared" si="53"/>
        <v>-4.6313799621928269E-2</v>
      </c>
      <c r="W44" s="527">
        <f t="shared" si="54"/>
        <v>-4.5589692765113918E-2</v>
      </c>
      <c r="X44" s="528">
        <f t="shared" si="55"/>
        <v>-1</v>
      </c>
      <c r="Y44" s="529">
        <f t="shared" si="56"/>
        <v>-4.595174619352109E-2</v>
      </c>
      <c r="Z44" s="533">
        <f>'FY15 Data'!Q47</f>
        <v>354.33333333333331</v>
      </c>
      <c r="AA44" s="531">
        <f>'FY16 Data'!Q46</f>
        <v>332</v>
      </c>
      <c r="AB44" s="532">
        <f>'FY17 Data'!P45</f>
        <v>322</v>
      </c>
      <c r="AC44" s="525">
        <f>'FY18 Data'!AC45</f>
        <v>0</v>
      </c>
      <c r="AD44" s="526">
        <f t="shared" si="57"/>
        <v>-6.3029162746942563E-2</v>
      </c>
      <c r="AE44" s="527">
        <f t="shared" si="58"/>
        <v>-3.0120481927710843E-2</v>
      </c>
      <c r="AF44" s="528">
        <f t="shared" si="59"/>
        <v>-1</v>
      </c>
      <c r="AG44" s="529">
        <f t="shared" si="60"/>
        <v>-4.6574822337326703E-2</v>
      </c>
    </row>
    <row r="45" spans="1:33" x14ac:dyDescent="0.2">
      <c r="A45" s="392" t="s">
        <v>41</v>
      </c>
      <c r="B45" s="523">
        <f>'FY15 Data'!E48</f>
        <v>270.66666666666669</v>
      </c>
      <c r="C45" s="524">
        <f>'FY16 Data'!E47</f>
        <v>286.66666666666669</v>
      </c>
      <c r="D45" s="538">
        <f>'FY17 Data'!E46</f>
        <v>320.66666666666669</v>
      </c>
      <c r="E45" s="525">
        <f>'FY18 Data'!E46</f>
        <v>314</v>
      </c>
      <c r="F45" s="526">
        <f t="shared" si="46"/>
        <v>5.9113300492610835E-2</v>
      </c>
      <c r="G45" s="527">
        <f t="shared" si="47"/>
        <v>0.11860465116279069</v>
      </c>
      <c r="H45" s="528">
        <f t="shared" si="47"/>
        <v>-2.0790020790020847E-2</v>
      </c>
      <c r="I45" s="529">
        <f t="shared" si="48"/>
        <v>8.8858975827700762E-2</v>
      </c>
      <c r="J45" s="530">
        <f>'FY15 Data'!I48</f>
        <v>272.33333333333331</v>
      </c>
      <c r="K45" s="531">
        <f>'FY16 Data'!I47</f>
        <v>299.66666666666669</v>
      </c>
      <c r="L45" s="532">
        <f>'FY17 Data'!H46</f>
        <v>321</v>
      </c>
      <c r="M45" s="525" t="e">
        <f>'FY18 Data'!M46</f>
        <v>#DIV/0!</v>
      </c>
      <c r="N45" s="526">
        <f t="shared" si="49"/>
        <v>0.10036719706242364</v>
      </c>
      <c r="O45" s="527">
        <f t="shared" si="50"/>
        <v>7.1190211345939863E-2</v>
      </c>
      <c r="P45" s="528" t="e">
        <f t="shared" si="51"/>
        <v>#DIV/0!</v>
      </c>
      <c r="Q45" s="529">
        <f t="shared" si="52"/>
        <v>8.5778704204181752E-2</v>
      </c>
      <c r="R45" s="533">
        <f>'FY15 Data'!M48</f>
        <v>283.33333333333331</v>
      </c>
      <c r="S45" s="531">
        <f>'FY16 Data'!M47</f>
        <v>300.66666666666669</v>
      </c>
      <c r="T45" s="532">
        <f>'FY17 Data'!L46</f>
        <v>319</v>
      </c>
      <c r="U45" s="525">
        <f>'FY18 Data'!U46</f>
        <v>0</v>
      </c>
      <c r="V45" s="526">
        <f t="shared" si="53"/>
        <v>6.1176470588235429E-2</v>
      </c>
      <c r="W45" s="527">
        <f t="shared" si="54"/>
        <v>6.0975609756097497E-2</v>
      </c>
      <c r="X45" s="528">
        <f t="shared" si="55"/>
        <v>-1</v>
      </c>
      <c r="Y45" s="529">
        <f t="shared" si="56"/>
        <v>6.107604017216646E-2</v>
      </c>
      <c r="Z45" s="533">
        <f>'FY15 Data'!Q48</f>
        <v>288.66666666666669</v>
      </c>
      <c r="AA45" s="531">
        <f>'FY16 Data'!Q47</f>
        <v>320.66666666666669</v>
      </c>
      <c r="AB45" s="532">
        <f>'FY17 Data'!P46</f>
        <v>316</v>
      </c>
      <c r="AC45" s="525">
        <f>'FY18 Data'!AC46</f>
        <v>0</v>
      </c>
      <c r="AD45" s="526">
        <f t="shared" si="57"/>
        <v>0.11085450346420322</v>
      </c>
      <c r="AE45" s="527">
        <f t="shared" si="58"/>
        <v>-1.4553014553014611E-2</v>
      </c>
      <c r="AF45" s="528">
        <f t="shared" si="59"/>
        <v>-1</v>
      </c>
      <c r="AG45" s="529">
        <f t="shared" si="60"/>
        <v>4.8150744455594308E-2</v>
      </c>
    </row>
    <row r="46" spans="1:33" x14ac:dyDescent="0.2">
      <c r="A46" s="392" t="s">
        <v>42</v>
      </c>
      <c r="B46" s="523">
        <f>'FY15 Data'!E49</f>
        <v>9074</v>
      </c>
      <c r="C46" s="524">
        <f>'FY16 Data'!E48</f>
        <v>9939.6666666666661</v>
      </c>
      <c r="D46" s="538">
        <f>'FY17 Data'!E47</f>
        <v>10388.333333333334</v>
      </c>
      <c r="E46" s="525">
        <f>'FY18 Data'!E47</f>
        <v>10586</v>
      </c>
      <c r="F46" s="526">
        <f t="shared" si="46"/>
        <v>9.5400778781867535E-2</v>
      </c>
      <c r="G46" s="527">
        <f t="shared" si="47"/>
        <v>4.5139005332170891E-2</v>
      </c>
      <c r="H46" s="528">
        <f t="shared" si="47"/>
        <v>1.9027755494946196E-2</v>
      </c>
      <c r="I46" s="529">
        <f t="shared" si="48"/>
        <v>7.0269892057019209E-2</v>
      </c>
      <c r="J46" s="530">
        <f>'FY15 Data'!I49</f>
        <v>9358</v>
      </c>
      <c r="K46" s="531">
        <f>'FY16 Data'!I48</f>
        <v>10051.333333333334</v>
      </c>
      <c r="L46" s="532">
        <f>'FY17 Data'!H47</f>
        <v>10375</v>
      </c>
      <c r="M46" s="525" t="e">
        <f>'FY18 Data'!M47</f>
        <v>#DIV/0!</v>
      </c>
      <c r="N46" s="526">
        <f t="shared" si="49"/>
        <v>7.4089905250409691E-2</v>
      </c>
      <c r="O46" s="527">
        <f t="shared" si="50"/>
        <v>3.2201366319559534E-2</v>
      </c>
      <c r="P46" s="528" t="e">
        <f t="shared" si="51"/>
        <v>#DIV/0!</v>
      </c>
      <c r="Q46" s="529">
        <f t="shared" si="52"/>
        <v>5.3145635784984616E-2</v>
      </c>
      <c r="R46" s="533">
        <f>'FY15 Data'!M49</f>
        <v>9743.6666666666661</v>
      </c>
      <c r="S46" s="531">
        <f>'FY16 Data'!M48</f>
        <v>10062.333333333334</v>
      </c>
      <c r="T46" s="532">
        <f>'FY17 Data'!L47</f>
        <v>10444</v>
      </c>
      <c r="U46" s="525">
        <f>'FY18 Data'!U47</f>
        <v>0</v>
      </c>
      <c r="V46" s="526">
        <f t="shared" si="53"/>
        <v>3.2705004960487283E-2</v>
      </c>
      <c r="W46" s="527">
        <f t="shared" si="54"/>
        <v>3.7930234869314544E-2</v>
      </c>
      <c r="X46" s="528">
        <f t="shared" si="55"/>
        <v>-1</v>
      </c>
      <c r="Y46" s="529">
        <f t="shared" si="56"/>
        <v>3.5317619914900913E-2</v>
      </c>
      <c r="Z46" s="533">
        <f>'FY15 Data'!Q49</f>
        <v>9900.3333333333339</v>
      </c>
      <c r="AA46" s="531">
        <f>'FY16 Data'!Q48</f>
        <v>10440.333333333334</v>
      </c>
      <c r="AB46" s="532">
        <f>'FY17 Data'!P47</f>
        <v>10611</v>
      </c>
      <c r="AC46" s="525">
        <f>'FY18 Data'!AC47</f>
        <v>0</v>
      </c>
      <c r="AD46" s="526">
        <f t="shared" si="57"/>
        <v>5.4543618059997974E-2</v>
      </c>
      <c r="AE46" s="527">
        <f t="shared" si="58"/>
        <v>1.6346859934229373E-2</v>
      </c>
      <c r="AF46" s="528">
        <f t="shared" si="59"/>
        <v>-1</v>
      </c>
      <c r="AG46" s="529">
        <f t="shared" si="60"/>
        <v>3.5445238997113673E-2</v>
      </c>
    </row>
    <row r="47" spans="1:33" x14ac:dyDescent="0.2">
      <c r="A47" s="392" t="s">
        <v>43</v>
      </c>
      <c r="B47" s="523">
        <f>'FY15 Data'!E50</f>
        <v>1086.6666666666667</v>
      </c>
      <c r="C47" s="524">
        <f>'FY16 Data'!E49</f>
        <v>1049.6666666666667</v>
      </c>
      <c r="D47" s="538">
        <f>'FY17 Data'!E48</f>
        <v>1012.3333333333334</v>
      </c>
      <c r="E47" s="525">
        <f>'FY18 Data'!E48</f>
        <v>994</v>
      </c>
      <c r="F47" s="526">
        <f t="shared" si="46"/>
        <v>-3.4049079754601225E-2</v>
      </c>
      <c r="G47" s="527">
        <f t="shared" si="47"/>
        <v>-3.5566846617973991E-2</v>
      </c>
      <c r="H47" s="528">
        <f t="shared" si="47"/>
        <v>-1.8109976950938463E-2</v>
      </c>
      <c r="I47" s="529">
        <f t="shared" si="48"/>
        <v>-3.4807963186287608E-2</v>
      </c>
      <c r="J47" s="530">
        <f>'FY15 Data'!I50</f>
        <v>1087.6666666666667</v>
      </c>
      <c r="K47" s="531">
        <f>'FY16 Data'!I49</f>
        <v>1023.3333333333334</v>
      </c>
      <c r="L47" s="532">
        <f>'FY17 Data'!H48</f>
        <v>1000</v>
      </c>
      <c r="M47" s="525" t="e">
        <f>'FY18 Data'!M48</f>
        <v>#DIV/0!</v>
      </c>
      <c r="N47" s="526">
        <f t="shared" si="49"/>
        <v>-5.9148023291449615E-2</v>
      </c>
      <c r="O47" s="527">
        <f t="shared" si="50"/>
        <v>-2.2801302931596129E-2</v>
      </c>
      <c r="P47" s="528" t="e">
        <f t="shared" si="51"/>
        <v>#DIV/0!</v>
      </c>
      <c r="Q47" s="529">
        <f t="shared" si="52"/>
        <v>-4.0974663111522869E-2</v>
      </c>
      <c r="R47" s="533">
        <f>'FY15 Data'!M50</f>
        <v>1099</v>
      </c>
      <c r="S47" s="531">
        <f>'FY16 Data'!M49</f>
        <v>1051</v>
      </c>
      <c r="T47" s="532">
        <f>'FY17 Data'!L48</f>
        <v>1003</v>
      </c>
      <c r="U47" s="525">
        <f>'FY18 Data'!U48</f>
        <v>0</v>
      </c>
      <c r="V47" s="526">
        <f t="shared" si="53"/>
        <v>-4.3676069153776163E-2</v>
      </c>
      <c r="W47" s="527">
        <f t="shared" si="54"/>
        <v>-4.5670789724072312E-2</v>
      </c>
      <c r="X47" s="528">
        <f t="shared" si="55"/>
        <v>-1</v>
      </c>
      <c r="Y47" s="529">
        <f t="shared" si="56"/>
        <v>-4.4673429438924238E-2</v>
      </c>
      <c r="Z47" s="533">
        <f>'FY15 Data'!Q50</f>
        <v>1100.3333333333333</v>
      </c>
      <c r="AA47" s="531">
        <f>'FY16 Data'!Q49</f>
        <v>1042.3333333333333</v>
      </c>
      <c r="AB47" s="532">
        <f>'FY17 Data'!P48</f>
        <v>1004</v>
      </c>
      <c r="AC47" s="525">
        <f>'FY18 Data'!AC48</f>
        <v>0</v>
      </c>
      <c r="AD47" s="526">
        <f t="shared" si="57"/>
        <v>-5.271129960617995E-2</v>
      </c>
      <c r="AE47" s="527">
        <f t="shared" si="58"/>
        <v>-3.67764630636392E-2</v>
      </c>
      <c r="AF47" s="528">
        <f t="shared" si="59"/>
        <v>-1</v>
      </c>
      <c r="AG47" s="529">
        <f t="shared" si="60"/>
        <v>-4.4743881334909572E-2</v>
      </c>
    </row>
    <row r="48" spans="1:33" x14ac:dyDescent="0.2">
      <c r="A48" s="392" t="s">
        <v>44</v>
      </c>
      <c r="B48" s="523">
        <f>'FY15 Data'!E51</f>
        <v>21</v>
      </c>
      <c r="C48" s="524">
        <f>'FY16 Data'!E50</f>
        <v>24.333333333333332</v>
      </c>
      <c r="D48" s="538">
        <f>'FY17 Data'!E49</f>
        <v>32</v>
      </c>
      <c r="E48" s="525">
        <f>'FY18 Data'!E49</f>
        <v>88</v>
      </c>
      <c r="F48" s="526">
        <f t="shared" si="46"/>
        <v>0.15873015873015867</v>
      </c>
      <c r="G48" s="527">
        <f t="shared" si="47"/>
        <v>0.31506849315068497</v>
      </c>
      <c r="H48" s="528">
        <f t="shared" si="47"/>
        <v>1.75</v>
      </c>
      <c r="I48" s="529">
        <f t="shared" si="48"/>
        <v>0.23689932594042182</v>
      </c>
      <c r="J48" s="530">
        <f>'FY15 Data'!I51</f>
        <v>22</v>
      </c>
      <c r="K48" s="531">
        <f>'FY16 Data'!I50</f>
        <v>26.666666666666668</v>
      </c>
      <c r="L48" s="532">
        <f>'FY17 Data'!H49</f>
        <v>41</v>
      </c>
      <c r="M48" s="525" t="e">
        <f>'FY18 Data'!M49</f>
        <v>#DIV/0!</v>
      </c>
      <c r="N48" s="526">
        <f t="shared" si="49"/>
        <v>0.21212121212121218</v>
      </c>
      <c r="O48" s="527">
        <f t="shared" si="50"/>
        <v>0.53749999999999998</v>
      </c>
      <c r="P48" s="528" t="e">
        <f t="shared" si="51"/>
        <v>#DIV/0!</v>
      </c>
      <c r="Q48" s="529">
        <f t="shared" si="52"/>
        <v>0.37481060606060607</v>
      </c>
      <c r="R48" s="533">
        <f>'FY15 Data'!M51</f>
        <v>23</v>
      </c>
      <c r="S48" s="531">
        <f>'FY16 Data'!M50</f>
        <v>26</v>
      </c>
      <c r="T48" s="532">
        <f>'FY17 Data'!L49</f>
        <v>47</v>
      </c>
      <c r="U48" s="525">
        <f>'FY18 Data'!U49</f>
        <v>0</v>
      </c>
      <c r="V48" s="526">
        <f t="shared" si="53"/>
        <v>0.13043478260869565</v>
      </c>
      <c r="W48" s="527">
        <f t="shared" si="54"/>
        <v>0.80769230769230771</v>
      </c>
      <c r="X48" s="528">
        <f t="shared" si="55"/>
        <v>-1</v>
      </c>
      <c r="Y48" s="529">
        <f t="shared" si="56"/>
        <v>0.46906354515050169</v>
      </c>
      <c r="Z48" s="533">
        <f>'FY15 Data'!Q51</f>
        <v>25</v>
      </c>
      <c r="AA48" s="531">
        <f>'FY16 Data'!Q50</f>
        <v>30</v>
      </c>
      <c r="AB48" s="532">
        <f>'FY17 Data'!P49</f>
        <v>82</v>
      </c>
      <c r="AC48" s="525">
        <f>'FY18 Data'!AC49</f>
        <v>0</v>
      </c>
      <c r="AD48" s="526">
        <f t="shared" si="57"/>
        <v>0.2</v>
      </c>
      <c r="AE48" s="527">
        <f t="shared" si="58"/>
        <v>1.7333333333333334</v>
      </c>
      <c r="AF48" s="528">
        <f t="shared" si="59"/>
        <v>-1</v>
      </c>
      <c r="AG48" s="529">
        <f t="shared" si="60"/>
        <v>0.96666666666666667</v>
      </c>
    </row>
    <row r="49" spans="1:33" ht="13.5" thickBot="1" x14ac:dyDescent="0.25">
      <c r="A49" s="393" t="s">
        <v>45</v>
      </c>
      <c r="B49" s="394">
        <f t="shared" ref="B49:AA49" si="61">SUM(B31:B48)</f>
        <v>38092.333333333336</v>
      </c>
      <c r="C49" s="395">
        <f t="shared" si="61"/>
        <v>40855.666666666672</v>
      </c>
      <c r="D49" s="539">
        <f t="shared" si="61"/>
        <v>42427</v>
      </c>
      <c r="E49" s="450">
        <f>'FY17 Data'!E50</f>
        <v>42427</v>
      </c>
      <c r="F49" s="417">
        <f t="shared" si="46"/>
        <v>7.2543031406144778E-2</v>
      </c>
      <c r="G49" s="418">
        <f t="shared" si="47"/>
        <v>3.8460597061199059E-2</v>
      </c>
      <c r="H49" s="464">
        <f t="shared" si="47"/>
        <v>0</v>
      </c>
      <c r="I49" s="419">
        <f t="shared" si="48"/>
        <v>5.5501814233671919E-2</v>
      </c>
      <c r="J49" s="456">
        <f t="shared" si="61"/>
        <v>38923.999999999993</v>
      </c>
      <c r="K49" s="396">
        <f t="shared" si="61"/>
        <v>41003</v>
      </c>
      <c r="L49" s="397">
        <f t="shared" ref="L49" si="62">SUM(L31:L48)</f>
        <v>42474</v>
      </c>
      <c r="M49" s="450">
        <f>'FY17 Data'!M50</f>
        <v>42740.666666666664</v>
      </c>
      <c r="N49" s="417">
        <f t="shared" si="49"/>
        <v>5.3411776795807414E-2</v>
      </c>
      <c r="O49" s="418">
        <f t="shared" si="50"/>
        <v>3.5875423749481744E-2</v>
      </c>
      <c r="P49" s="464">
        <f t="shared" si="51"/>
        <v>6.278350677277022E-3</v>
      </c>
      <c r="Q49" s="419">
        <f t="shared" si="52"/>
        <v>4.4643600272644579E-2</v>
      </c>
      <c r="R49" s="394">
        <f t="shared" si="61"/>
        <v>40288.333333333328</v>
      </c>
      <c r="S49" s="396">
        <f t="shared" si="61"/>
        <v>41078.333333333336</v>
      </c>
      <c r="T49" s="397">
        <f t="shared" ref="T49" si="63">SUM(T31:T48)</f>
        <v>42846</v>
      </c>
      <c r="U49" s="450">
        <f>'FY17 Data'!U50</f>
        <v>0</v>
      </c>
      <c r="V49" s="417">
        <f t="shared" si="53"/>
        <v>1.9608654283705142E-2</v>
      </c>
      <c r="W49" s="418">
        <f t="shared" si="54"/>
        <v>4.3031606280683185E-2</v>
      </c>
      <c r="X49" s="464">
        <f t="shared" si="55"/>
        <v>-1</v>
      </c>
      <c r="Y49" s="419">
        <f t="shared" si="56"/>
        <v>3.1320130282194165E-2</v>
      </c>
      <c r="Z49" s="394">
        <f t="shared" si="61"/>
        <v>41125.333333333336</v>
      </c>
      <c r="AA49" s="396">
        <f t="shared" si="61"/>
        <v>42493</v>
      </c>
      <c r="AB49" s="397">
        <f t="shared" ref="AB49" si="64">SUM(AB31:AB48)</f>
        <v>43351</v>
      </c>
      <c r="AC49" s="450">
        <f>'FY17 Data'!AC50</f>
        <v>0</v>
      </c>
      <c r="AD49" s="417">
        <f t="shared" si="57"/>
        <v>3.3256062767474975E-2</v>
      </c>
      <c r="AE49" s="418">
        <f t="shared" si="58"/>
        <v>2.0191560962982139E-2</v>
      </c>
      <c r="AF49" s="464">
        <f t="shared" si="59"/>
        <v>-1</v>
      </c>
      <c r="AG49" s="419">
        <f t="shared" si="60"/>
        <v>2.6723811865228556E-2</v>
      </c>
    </row>
  </sheetData>
  <mergeCells count="12">
    <mergeCell ref="B1:I1"/>
    <mergeCell ref="J1:Q1"/>
    <mergeCell ref="R1:Y1"/>
    <mergeCell ref="Z1:AG1"/>
    <mergeCell ref="B29:E29"/>
    <mergeCell ref="J29:M29"/>
    <mergeCell ref="R29:U29"/>
    <mergeCell ref="Z29:AC29"/>
    <mergeCell ref="B2:E2"/>
    <mergeCell ref="J2:M2"/>
    <mergeCell ref="R2:U2"/>
    <mergeCell ref="Z2:AC2"/>
  </mergeCells>
  <pageMargins left="0.7" right="0.7" top="0.75" bottom="0.75" header="0.3" footer="0.3"/>
  <pageSetup scale="49" orientation="landscape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zoomScaleNormal="100" workbookViewId="0">
      <pane xSplit="1" topLeftCell="B1" activePane="topRight" state="frozen"/>
      <selection pane="topRight" activeCell="H43" sqref="H43"/>
    </sheetView>
  </sheetViews>
  <sheetFormatPr defaultRowHeight="15" x14ac:dyDescent="0.25"/>
  <cols>
    <col min="1" max="1" width="37.28515625" style="136" bestFit="1" customWidth="1"/>
    <col min="2" max="3" width="15.42578125" style="136" bestFit="1" customWidth="1"/>
    <col min="4" max="4" width="9" style="136" bestFit="1" customWidth="1"/>
    <col min="5" max="5" width="15.42578125" style="136" bestFit="1" customWidth="1"/>
    <col min="6" max="6" width="9.140625" style="252" bestFit="1" customWidth="1"/>
    <col min="7" max="7" width="15.42578125" style="136" bestFit="1" customWidth="1"/>
    <col min="8" max="8" width="10.5703125" style="252" bestFit="1" customWidth="1"/>
    <col min="9" max="9" width="5.140625" style="136" bestFit="1" customWidth="1"/>
    <col min="10" max="10" width="8.28515625" style="252" bestFit="1" customWidth="1"/>
    <col min="11" max="11" width="3.85546875" style="136" bestFit="1" customWidth="1"/>
    <col min="12" max="12" width="6.85546875" style="252" bestFit="1" customWidth="1"/>
    <col min="13" max="13" width="3.85546875" style="136" bestFit="1" customWidth="1"/>
    <col min="14" max="14" width="6.85546875" style="252" bestFit="1" customWidth="1"/>
    <col min="15" max="15" width="3.85546875" style="136" bestFit="1" customWidth="1"/>
    <col min="16" max="16" width="6.85546875" style="252" bestFit="1" customWidth="1"/>
    <col min="17" max="17" width="3.85546875" style="136" bestFit="1" customWidth="1"/>
    <col min="18" max="18" width="6.85546875" style="252" bestFit="1" customWidth="1"/>
    <col min="19" max="19" width="3.85546875" style="136" bestFit="1" customWidth="1"/>
    <col min="20" max="20" width="6.85546875" style="252" bestFit="1" customWidth="1"/>
    <col min="21" max="21" width="3.85546875" style="136" bestFit="1" customWidth="1"/>
    <col min="22" max="22" width="6.85546875" style="252" bestFit="1" customWidth="1"/>
    <col min="23" max="23" width="3.85546875" style="136" bestFit="1" customWidth="1"/>
    <col min="24" max="24" width="6.85546875" style="252" bestFit="1" customWidth="1"/>
    <col min="25" max="25" width="15.7109375" style="136" customWidth="1"/>
    <col min="26" max="16384" width="9.140625" style="136"/>
  </cols>
  <sheetData>
    <row r="1" spans="1:24" ht="24" thickBot="1" x14ac:dyDescent="0.4">
      <c r="C1" s="581" t="s">
        <v>116</v>
      </c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</row>
    <row r="2" spans="1:24" s="138" customFormat="1" ht="115.5" thickBot="1" x14ac:dyDescent="0.3">
      <c r="A2" s="136"/>
      <c r="B2" s="324" t="s">
        <v>117</v>
      </c>
      <c r="C2" s="184" t="s">
        <v>102</v>
      </c>
      <c r="D2" s="253" t="s">
        <v>113</v>
      </c>
      <c r="E2" s="137" t="s">
        <v>103</v>
      </c>
      <c r="F2" s="234" t="s">
        <v>113</v>
      </c>
      <c r="G2" s="184" t="s">
        <v>104</v>
      </c>
      <c r="H2" s="253" t="s">
        <v>113</v>
      </c>
      <c r="I2" s="137" t="s">
        <v>105</v>
      </c>
      <c r="J2" s="234" t="s">
        <v>113</v>
      </c>
      <c r="K2" s="184" t="s">
        <v>106</v>
      </c>
      <c r="L2" s="253" t="s">
        <v>113</v>
      </c>
      <c r="M2" s="137" t="s">
        <v>107</v>
      </c>
      <c r="N2" s="234" t="s">
        <v>113</v>
      </c>
      <c r="O2" s="184" t="s">
        <v>108</v>
      </c>
      <c r="P2" s="253" t="s">
        <v>113</v>
      </c>
      <c r="Q2" s="137" t="s">
        <v>109</v>
      </c>
      <c r="R2" s="234" t="s">
        <v>113</v>
      </c>
      <c r="S2" s="184" t="s">
        <v>110</v>
      </c>
      <c r="T2" s="253" t="s">
        <v>113</v>
      </c>
      <c r="U2" s="137" t="s">
        <v>111</v>
      </c>
      <c r="V2" s="234" t="s">
        <v>113</v>
      </c>
      <c r="W2" s="184" t="s">
        <v>112</v>
      </c>
      <c r="X2" s="313" t="s">
        <v>113</v>
      </c>
    </row>
    <row r="3" spans="1:24" s="138" customFormat="1" ht="16.5" thickBot="1" x14ac:dyDescent="0.3">
      <c r="A3" s="139" t="s">
        <v>0</v>
      </c>
      <c r="B3" s="139"/>
      <c r="C3" s="140"/>
      <c r="D3" s="237"/>
      <c r="E3" s="140"/>
      <c r="F3" s="235"/>
      <c r="G3" s="140"/>
      <c r="H3" s="235"/>
      <c r="I3" s="140"/>
      <c r="J3" s="235"/>
      <c r="K3" s="140"/>
      <c r="L3" s="235"/>
      <c r="M3" s="140"/>
      <c r="N3" s="235"/>
      <c r="O3" s="140"/>
      <c r="P3" s="235"/>
      <c r="Q3" s="140"/>
      <c r="R3" s="235"/>
      <c r="S3" s="140"/>
      <c r="T3" s="235"/>
      <c r="U3" s="140"/>
      <c r="V3" s="235"/>
      <c r="W3" s="141"/>
      <c r="X3" s="290"/>
    </row>
    <row r="4" spans="1:24" s="138" customFormat="1" ht="15.75" customHeight="1" x14ac:dyDescent="0.25">
      <c r="A4" s="219" t="s">
        <v>81</v>
      </c>
      <c r="B4" s="342">
        <v>462119.5</v>
      </c>
      <c r="C4" s="185">
        <f>'FY15 Data'!R4</f>
        <v>222040.4</v>
      </c>
      <c r="D4" s="325"/>
      <c r="E4" s="143"/>
      <c r="F4" s="236"/>
      <c r="G4" s="192"/>
      <c r="H4" s="303"/>
      <c r="I4" s="144"/>
      <c r="J4" s="236"/>
      <c r="K4" s="185"/>
      <c r="L4" s="266"/>
      <c r="M4" s="143"/>
      <c r="N4" s="236"/>
      <c r="O4" s="192"/>
      <c r="P4" s="254"/>
      <c r="Q4" s="144"/>
      <c r="R4" s="236"/>
      <c r="S4" s="185"/>
      <c r="T4" s="266"/>
      <c r="U4" s="145"/>
      <c r="V4" s="285"/>
      <c r="W4" s="203"/>
      <c r="X4" s="291"/>
    </row>
    <row r="5" spans="1:24" s="138" customFormat="1" ht="15.75" customHeight="1" x14ac:dyDescent="0.25">
      <c r="A5" s="220" t="s">
        <v>82</v>
      </c>
      <c r="B5" s="343">
        <v>81209.5</v>
      </c>
      <c r="C5" s="186">
        <f>'FY15 Data'!R5</f>
        <v>35300.9</v>
      </c>
      <c r="D5" s="326"/>
      <c r="E5" s="147"/>
      <c r="F5" s="237"/>
      <c r="G5" s="351"/>
      <c r="H5" s="304"/>
      <c r="I5" s="148"/>
      <c r="J5" s="237"/>
      <c r="K5" s="186"/>
      <c r="L5" s="267"/>
      <c r="M5" s="147"/>
      <c r="N5" s="237"/>
      <c r="O5" s="193"/>
      <c r="P5" s="255"/>
      <c r="Q5" s="148"/>
      <c r="R5" s="237"/>
      <c r="S5" s="186"/>
      <c r="T5" s="267"/>
      <c r="U5" s="149"/>
      <c r="V5" s="286"/>
      <c r="W5" s="201"/>
      <c r="X5" s="292"/>
    </row>
    <row r="6" spans="1:24" s="138" customFormat="1" ht="15.75" customHeight="1" x14ac:dyDescent="0.25">
      <c r="A6" s="221" t="s">
        <v>83</v>
      </c>
      <c r="B6" s="344">
        <f>SUM(B4:B5)</f>
        <v>543329</v>
      </c>
      <c r="C6" s="186">
        <f>'FY15 Data'!R6</f>
        <v>257341.3</v>
      </c>
      <c r="D6" s="326">
        <f>(C6-B6)/C6*100</f>
        <v>-111.13167610484598</v>
      </c>
      <c r="E6" s="147">
        <f>'FY16 Data'!R4</f>
        <v>211043</v>
      </c>
      <c r="F6" s="301">
        <f>(E6-C6)/E6*100</f>
        <v>-21.937851527887673</v>
      </c>
      <c r="G6" s="350">
        <f>'FY17 Data'!R4</f>
        <v>199620</v>
      </c>
      <c r="H6" s="304">
        <f>(G6-E6)/G6*100</f>
        <v>-5.7223725077647529</v>
      </c>
      <c r="I6" s="148">
        <f>'FY17 Data'!T4</f>
        <v>0</v>
      </c>
      <c r="J6" s="237" t="e">
        <f>(I6-G6)/I6*100</f>
        <v>#DIV/0!</v>
      </c>
      <c r="K6" s="186"/>
      <c r="L6" s="267"/>
      <c r="M6" s="147"/>
      <c r="N6" s="237"/>
      <c r="O6" s="193"/>
      <c r="P6" s="255"/>
      <c r="Q6" s="148"/>
      <c r="R6" s="237"/>
      <c r="S6" s="186"/>
      <c r="T6" s="267"/>
      <c r="U6" s="149"/>
      <c r="V6" s="286"/>
      <c r="W6" s="201"/>
      <c r="X6" s="292"/>
    </row>
    <row r="7" spans="1:24" s="138" customFormat="1" ht="15.75" customHeight="1" x14ac:dyDescent="0.25">
      <c r="A7" s="220" t="s">
        <v>84</v>
      </c>
      <c r="B7" s="343">
        <v>203269</v>
      </c>
      <c r="C7" s="186">
        <f>'FY15 Data'!R7</f>
        <v>449463.85</v>
      </c>
      <c r="D7" s="326"/>
      <c r="E7" s="147"/>
      <c r="F7" s="237"/>
      <c r="G7" s="193"/>
      <c r="H7" s="304"/>
      <c r="I7" s="148"/>
      <c r="J7" s="237"/>
      <c r="K7" s="186"/>
      <c r="L7" s="267"/>
      <c r="M7" s="147"/>
      <c r="N7" s="237"/>
      <c r="O7" s="193"/>
      <c r="P7" s="255"/>
      <c r="Q7" s="148"/>
      <c r="R7" s="237"/>
      <c r="S7" s="186"/>
      <c r="T7" s="267"/>
      <c r="U7" s="149"/>
      <c r="V7" s="286"/>
      <c r="W7" s="201"/>
      <c r="X7" s="292"/>
    </row>
    <row r="8" spans="1:24" s="138" customFormat="1" ht="31.5" x14ac:dyDescent="0.25">
      <c r="A8" s="220" t="s">
        <v>85</v>
      </c>
      <c r="B8" s="343">
        <v>35851</v>
      </c>
      <c r="C8" s="186">
        <f>'FY15 Data'!R8</f>
        <v>84048.15</v>
      </c>
      <c r="D8" s="326"/>
      <c r="E8" s="147"/>
      <c r="F8" s="237"/>
      <c r="G8" s="193"/>
      <c r="H8" s="304"/>
      <c r="I8" s="148"/>
      <c r="J8" s="237"/>
      <c r="K8" s="186"/>
      <c r="L8" s="267"/>
      <c r="M8" s="147"/>
      <c r="N8" s="237"/>
      <c r="O8" s="193"/>
      <c r="P8" s="255"/>
      <c r="Q8" s="148"/>
      <c r="R8" s="237"/>
      <c r="S8" s="186"/>
      <c r="T8" s="267"/>
      <c r="U8" s="149"/>
      <c r="V8" s="286"/>
      <c r="W8" s="201"/>
      <c r="X8" s="292"/>
    </row>
    <row r="9" spans="1:24" s="138" customFormat="1" ht="15.75" x14ac:dyDescent="0.25">
      <c r="A9" s="221" t="s">
        <v>86</v>
      </c>
      <c r="B9" s="344">
        <f>SUM(B7:B8)</f>
        <v>239120</v>
      </c>
      <c r="C9" s="186">
        <f>'FY15 Data'!R9</f>
        <v>533512</v>
      </c>
      <c r="D9" s="326">
        <f>(C9-B9)/C9*100</f>
        <v>55.180014695077148</v>
      </c>
      <c r="E9" s="147">
        <f>'FY16 Data'!R5</f>
        <v>652480</v>
      </c>
      <c r="F9" s="301">
        <f t="shared" ref="F9:F16" si="0">(E9-C9)/E9*100</f>
        <v>18.233202550269738</v>
      </c>
      <c r="G9" s="193">
        <f>'FY17 Data'!R5</f>
        <v>671360</v>
      </c>
      <c r="H9" s="304">
        <f t="shared" ref="H9:H16" si="1">(G9-E9)/G9*100</f>
        <v>2.8122020972354624</v>
      </c>
      <c r="I9" s="148">
        <f>'FY17 Data'!T5</f>
        <v>0</v>
      </c>
      <c r="J9" s="237" t="e">
        <f t="shared" ref="J9:J16" si="2">(I9-G9)/I9*100</f>
        <v>#DIV/0!</v>
      </c>
      <c r="K9" s="186"/>
      <c r="L9" s="267"/>
      <c r="M9" s="147"/>
      <c r="N9" s="237"/>
      <c r="O9" s="193"/>
      <c r="P9" s="255"/>
      <c r="Q9" s="148"/>
      <c r="R9" s="237"/>
      <c r="S9" s="186"/>
      <c r="T9" s="267"/>
      <c r="U9" s="149"/>
      <c r="V9" s="286"/>
      <c r="W9" s="201"/>
      <c r="X9" s="292"/>
    </row>
    <row r="10" spans="1:24" s="138" customFormat="1" ht="15.75" x14ac:dyDescent="0.25">
      <c r="A10" s="220" t="s">
        <v>8</v>
      </c>
      <c r="B10" s="343">
        <v>1060</v>
      </c>
      <c r="C10" s="186">
        <f>'FY15 Data'!R10</f>
        <v>3513.5</v>
      </c>
      <c r="D10" s="326">
        <f t="shared" ref="D10:D16" si="3">(C10-B10)/C10*100</f>
        <v>69.830653194819973</v>
      </c>
      <c r="E10" s="147">
        <f>'FY16 Data'!R6</f>
        <v>215</v>
      </c>
      <c r="F10" s="301">
        <f t="shared" si="0"/>
        <v>-1534.1860465116279</v>
      </c>
      <c r="G10" s="193">
        <f>'FY17 Data'!R6</f>
        <v>695</v>
      </c>
      <c r="H10" s="304">
        <f t="shared" si="1"/>
        <v>69.064748201438846</v>
      </c>
      <c r="I10" s="148">
        <f>'FY17 Data'!T6</f>
        <v>0</v>
      </c>
      <c r="J10" s="237" t="e">
        <f t="shared" si="2"/>
        <v>#DIV/0!</v>
      </c>
      <c r="K10" s="186"/>
      <c r="L10" s="267"/>
      <c r="M10" s="147"/>
      <c r="N10" s="237"/>
      <c r="O10" s="193"/>
      <c r="P10" s="255"/>
      <c r="Q10" s="148"/>
      <c r="R10" s="237"/>
      <c r="S10" s="186"/>
      <c r="T10" s="267"/>
      <c r="U10" s="149"/>
      <c r="V10" s="286"/>
      <c r="W10" s="201"/>
      <c r="X10" s="292"/>
    </row>
    <row r="11" spans="1:24" s="138" customFormat="1" ht="15.75" x14ac:dyDescent="0.25">
      <c r="A11" s="220" t="s">
        <v>9</v>
      </c>
      <c r="B11" s="343">
        <v>75744.75</v>
      </c>
      <c r="C11" s="186">
        <f>'FY15 Data'!R11</f>
        <v>70728.02</v>
      </c>
      <c r="D11" s="326">
        <f t="shared" si="3"/>
        <v>-7.0929880406661967</v>
      </c>
      <c r="E11" s="147">
        <f>'FY16 Data'!R7</f>
        <v>67698</v>
      </c>
      <c r="F11" s="301">
        <f t="shared" si="0"/>
        <v>-4.4757895358799438</v>
      </c>
      <c r="G11" s="193">
        <f>'FY17 Data'!R7</f>
        <v>76034</v>
      </c>
      <c r="H11" s="304">
        <f t="shared" si="1"/>
        <v>10.96351632164558</v>
      </c>
      <c r="I11" s="148">
        <f>'FY17 Data'!T7</f>
        <v>0</v>
      </c>
      <c r="J11" s="237" t="e">
        <f t="shared" si="2"/>
        <v>#DIV/0!</v>
      </c>
      <c r="K11" s="186"/>
      <c r="L11" s="267"/>
      <c r="M11" s="147"/>
      <c r="N11" s="237"/>
      <c r="O11" s="193"/>
      <c r="P11" s="255"/>
      <c r="Q11" s="148"/>
      <c r="R11" s="237"/>
      <c r="S11" s="186"/>
      <c r="T11" s="267"/>
      <c r="U11" s="149"/>
      <c r="V11" s="286"/>
      <c r="W11" s="201"/>
      <c r="X11" s="292"/>
    </row>
    <row r="12" spans="1:24" s="138" customFormat="1" ht="15.75" x14ac:dyDescent="0.25">
      <c r="A12" s="220" t="s">
        <v>10</v>
      </c>
      <c r="B12" s="343">
        <v>186579.5</v>
      </c>
      <c r="C12" s="186">
        <f>'FY15 Data'!R12</f>
        <v>159957.48000000001</v>
      </c>
      <c r="D12" s="326">
        <f t="shared" si="3"/>
        <v>-16.64318542652709</v>
      </c>
      <c r="E12" s="147">
        <f>'FY16 Data'!R8</f>
        <v>167603.20000000001</v>
      </c>
      <c r="F12" s="301">
        <f t="shared" si="0"/>
        <v>4.5617983427524056</v>
      </c>
      <c r="G12" s="193">
        <f>'FY17 Data'!R8</f>
        <v>185219.5</v>
      </c>
      <c r="H12" s="304">
        <f t="shared" si="1"/>
        <v>9.5110396043613061</v>
      </c>
      <c r="I12" s="148">
        <f>'FY17 Data'!T8</f>
        <v>0</v>
      </c>
      <c r="J12" s="237" t="e">
        <f t="shared" si="2"/>
        <v>#DIV/0!</v>
      </c>
      <c r="K12" s="186"/>
      <c r="L12" s="267"/>
      <c r="M12" s="147"/>
      <c r="N12" s="237"/>
      <c r="O12" s="193"/>
      <c r="P12" s="255"/>
      <c r="Q12" s="148"/>
      <c r="R12" s="237"/>
      <c r="S12" s="186"/>
      <c r="T12" s="267"/>
      <c r="U12" s="149"/>
      <c r="V12" s="286"/>
      <c r="W12" s="201"/>
      <c r="X12" s="292"/>
    </row>
    <row r="13" spans="1:24" s="138" customFormat="1" ht="15.75" x14ac:dyDescent="0.25">
      <c r="A13" s="220" t="s">
        <v>11</v>
      </c>
      <c r="B13" s="343">
        <v>735</v>
      </c>
      <c r="C13" s="186">
        <f>'FY15 Data'!R13</f>
        <v>1415</v>
      </c>
      <c r="D13" s="326">
        <f t="shared" si="3"/>
        <v>48.056537102473499</v>
      </c>
      <c r="E13" s="147">
        <f>'FY16 Data'!R9</f>
        <v>940</v>
      </c>
      <c r="F13" s="301">
        <f t="shared" si="0"/>
        <v>-50.531914893617028</v>
      </c>
      <c r="G13" s="193">
        <f>'FY17 Data'!R9</f>
        <v>1430</v>
      </c>
      <c r="H13" s="304">
        <f t="shared" si="1"/>
        <v>34.265734265734267</v>
      </c>
      <c r="I13" s="148">
        <f>'FY17 Data'!T9</f>
        <v>0</v>
      </c>
      <c r="J13" s="237" t="e">
        <f t="shared" si="2"/>
        <v>#DIV/0!</v>
      </c>
      <c r="K13" s="186"/>
      <c r="L13" s="267"/>
      <c r="M13" s="147"/>
      <c r="N13" s="237"/>
      <c r="O13" s="193"/>
      <c r="P13" s="255"/>
      <c r="Q13" s="148"/>
      <c r="R13" s="237"/>
      <c r="S13" s="186"/>
      <c r="T13" s="267"/>
      <c r="U13" s="149"/>
      <c r="V13" s="286"/>
      <c r="W13" s="201"/>
      <c r="X13" s="292"/>
    </row>
    <row r="14" spans="1:24" s="138" customFormat="1" ht="15.75" x14ac:dyDescent="0.25">
      <c r="A14" s="220" t="s">
        <v>12</v>
      </c>
      <c r="B14" s="343">
        <v>438</v>
      </c>
      <c r="C14" s="186">
        <f>'FY15 Data'!R14</f>
        <v>3306</v>
      </c>
      <c r="D14" s="326">
        <f t="shared" si="3"/>
        <v>86.7513611615245</v>
      </c>
      <c r="E14" s="147">
        <f>'FY16 Data'!R10</f>
        <v>222</v>
      </c>
      <c r="F14" s="301">
        <f t="shared" si="0"/>
        <v>-1389.1891891891892</v>
      </c>
      <c r="G14" s="193">
        <f>'FY17 Data'!R10</f>
        <v>116</v>
      </c>
      <c r="H14" s="304">
        <f t="shared" si="1"/>
        <v>-91.379310344827587</v>
      </c>
      <c r="I14" s="148">
        <f>'FY17 Data'!T10</f>
        <v>0</v>
      </c>
      <c r="J14" s="237" t="e">
        <f t="shared" si="2"/>
        <v>#DIV/0!</v>
      </c>
      <c r="K14" s="186"/>
      <c r="L14" s="267"/>
      <c r="M14" s="147"/>
      <c r="N14" s="237"/>
      <c r="O14" s="193"/>
      <c r="P14" s="255"/>
      <c r="Q14" s="148"/>
      <c r="R14" s="237"/>
      <c r="S14" s="186"/>
      <c r="T14" s="267"/>
      <c r="U14" s="149"/>
      <c r="V14" s="286"/>
      <c r="W14" s="201"/>
      <c r="X14" s="292"/>
    </row>
    <row r="15" spans="1:24" s="138" customFormat="1" ht="15.75" x14ac:dyDescent="0.25">
      <c r="A15" s="220" t="s">
        <v>13</v>
      </c>
      <c r="B15" s="343">
        <v>23615</v>
      </c>
      <c r="C15" s="186">
        <f>'FY15 Data'!R15</f>
        <v>97864.7</v>
      </c>
      <c r="D15" s="326">
        <f t="shared" si="3"/>
        <v>75.869746701313133</v>
      </c>
      <c r="E15" s="147">
        <f>'FY16 Data'!R11</f>
        <v>85925</v>
      </c>
      <c r="F15" s="301">
        <f t="shared" si="0"/>
        <v>-13.895490253127724</v>
      </c>
      <c r="G15" s="193">
        <f>'FY17 Data'!R11</f>
        <v>90665</v>
      </c>
      <c r="H15" s="304">
        <f t="shared" si="1"/>
        <v>5.2280372800970607</v>
      </c>
      <c r="I15" s="148">
        <f>'FY17 Data'!T11</f>
        <v>0</v>
      </c>
      <c r="J15" s="237" t="e">
        <f t="shared" si="2"/>
        <v>#DIV/0!</v>
      </c>
      <c r="K15" s="186"/>
      <c r="L15" s="267"/>
      <c r="M15" s="147"/>
      <c r="N15" s="237"/>
      <c r="O15" s="193"/>
      <c r="P15" s="255"/>
      <c r="Q15" s="148"/>
      <c r="R15" s="237"/>
      <c r="S15" s="186"/>
      <c r="T15" s="267"/>
      <c r="U15" s="149"/>
      <c r="V15" s="286"/>
      <c r="W15" s="201"/>
      <c r="X15" s="292"/>
    </row>
    <row r="16" spans="1:24" s="233" customFormat="1" ht="16.5" thickBot="1" x14ac:dyDescent="0.3">
      <c r="A16" s="222" t="s">
        <v>14</v>
      </c>
      <c r="B16" s="345">
        <f>SUM(B6,B9,B10:B15)</f>
        <v>1070621.25</v>
      </c>
      <c r="C16" s="187">
        <f>SUM(C6,C9,C10:C15)</f>
        <v>1127638</v>
      </c>
      <c r="D16" s="327">
        <f t="shared" si="3"/>
        <v>5.0562990959864784</v>
      </c>
      <c r="E16" s="314">
        <f>'FY16 Data'!R12</f>
        <v>1186126.2</v>
      </c>
      <c r="F16" s="311">
        <f t="shared" si="0"/>
        <v>4.9310267322313557</v>
      </c>
      <c r="G16" s="328">
        <f>'FY17 Data'!R12</f>
        <v>1225139.5</v>
      </c>
      <c r="H16" s="315">
        <f t="shared" si="1"/>
        <v>3.184396552392609</v>
      </c>
      <c r="I16" s="150">
        <f>'FY17 Data'!T12</f>
        <v>0</v>
      </c>
      <c r="J16" s="238" t="e">
        <f t="shared" si="2"/>
        <v>#DIV/0!</v>
      </c>
      <c r="K16" s="187"/>
      <c r="L16" s="268">
        <f>SUM(L4:L15)</f>
        <v>0</v>
      </c>
      <c r="M16" s="151"/>
      <c r="N16" s="278">
        <f>SUM(N4:N15)</f>
        <v>0</v>
      </c>
      <c r="O16" s="198"/>
      <c r="P16" s="256">
        <f>SUM(P4:P15)</f>
        <v>0</v>
      </c>
      <c r="Q16" s="150"/>
      <c r="R16" s="238">
        <f>SUM(R4:R15)</f>
        <v>0</v>
      </c>
      <c r="S16" s="187"/>
      <c r="T16" s="268">
        <f>SUM(T4:T15)</f>
        <v>0</v>
      </c>
      <c r="U16" s="151"/>
      <c r="V16" s="287">
        <f>SUM(V4:V15)</f>
        <v>0</v>
      </c>
      <c r="W16" s="232"/>
      <c r="X16" s="293"/>
    </row>
    <row r="17" spans="1:24" s="138" customFormat="1" ht="15.75" x14ac:dyDescent="0.25">
      <c r="A17" s="157"/>
      <c r="B17" s="153"/>
      <c r="C17" s="153"/>
      <c r="D17" s="305"/>
      <c r="E17" s="153"/>
      <c r="F17" s="239"/>
      <c r="G17" s="153"/>
      <c r="H17" s="305"/>
      <c r="I17" s="153"/>
      <c r="J17" s="239"/>
      <c r="K17" s="153"/>
      <c r="L17" s="239"/>
      <c r="M17" s="153"/>
      <c r="N17" s="239"/>
      <c r="O17" s="153"/>
      <c r="P17" s="239"/>
      <c r="Q17" s="153"/>
      <c r="R17" s="239"/>
      <c r="S17" s="153"/>
      <c r="T17" s="239"/>
      <c r="U17" s="153"/>
      <c r="V17" s="239"/>
      <c r="W17" s="154"/>
      <c r="X17" s="290"/>
    </row>
    <row r="18" spans="1:24" s="138" customFormat="1" ht="16.5" thickBot="1" x14ac:dyDescent="0.3">
      <c r="A18" s="158" t="s">
        <v>15</v>
      </c>
      <c r="B18" s="139"/>
      <c r="C18" s="139"/>
      <c r="D18" s="305"/>
      <c r="E18" s="139"/>
      <c r="F18" s="240"/>
      <c r="G18" s="139"/>
      <c r="H18" s="240"/>
      <c r="I18" s="139"/>
      <c r="J18" s="240"/>
      <c r="K18" s="139"/>
      <c r="L18" s="240"/>
      <c r="M18" s="139"/>
      <c r="N18" s="240"/>
      <c r="O18" s="139"/>
      <c r="P18" s="240"/>
      <c r="Q18" s="139"/>
      <c r="R18" s="240"/>
      <c r="S18" s="139"/>
      <c r="T18" s="240"/>
      <c r="U18" s="139"/>
      <c r="V18" s="240"/>
      <c r="W18" s="154"/>
      <c r="X18" s="290"/>
    </row>
    <row r="19" spans="1:24" s="138" customFormat="1" ht="15.75" x14ac:dyDescent="0.25">
      <c r="A19" s="142" t="s">
        <v>16</v>
      </c>
      <c r="B19" s="342">
        <v>223466.62</v>
      </c>
      <c r="C19" s="185">
        <f>'FY15 Data'!R19</f>
        <v>157229.22</v>
      </c>
      <c r="D19" s="325">
        <f t="shared" ref="D19:D21" si="4">(C19-B19)/C19*100</f>
        <v>-42.127919988409275</v>
      </c>
      <c r="E19" s="143">
        <f>'FY16 Data'!R15</f>
        <v>140542.35</v>
      </c>
      <c r="F19" s="309">
        <f t="shared" ref="F19:F20" si="5">(E19-C19)/E19*100</f>
        <v>-11.873196940281698</v>
      </c>
      <c r="G19" s="185">
        <f>'FY17 Data'!R15</f>
        <v>131685.25699999998</v>
      </c>
      <c r="H19" s="541">
        <f>(G19-E19)/G19*100</f>
        <v>-6.7259564219858143</v>
      </c>
      <c r="I19" s="544">
        <f>'FY17 Data'!T15</f>
        <v>0</v>
      </c>
      <c r="J19" s="545" t="e">
        <f t="shared" ref="J19:J21" si="6">(I19-G19)/I19*100</f>
        <v>#DIV/0!</v>
      </c>
      <c r="K19" s="192"/>
      <c r="L19" s="266"/>
      <c r="M19" s="143"/>
      <c r="N19" s="236"/>
      <c r="O19" s="192"/>
      <c r="P19" s="254"/>
      <c r="Q19" s="144"/>
      <c r="R19" s="236"/>
      <c r="S19" s="185"/>
      <c r="T19" s="266"/>
      <c r="U19" s="145"/>
      <c r="V19" s="285"/>
      <c r="W19" s="203"/>
      <c r="X19" s="291"/>
    </row>
    <row r="20" spans="1:24" ht="15.75" x14ac:dyDescent="0.25">
      <c r="A20" s="146" t="s">
        <v>17</v>
      </c>
      <c r="B20" s="346">
        <v>96750.22</v>
      </c>
      <c r="C20" s="354">
        <f>'FY15 Data'!R20</f>
        <v>106959.95</v>
      </c>
      <c r="D20" s="326">
        <f t="shared" si="4"/>
        <v>9.5453765638446875</v>
      </c>
      <c r="E20" s="355">
        <f>'FY16 Data'!R16</f>
        <v>94559.609999999986</v>
      </c>
      <c r="F20" s="301">
        <f t="shared" si="5"/>
        <v>-13.113780820373533</v>
      </c>
      <c r="G20" s="186">
        <f>'FY17 Data'!R16</f>
        <v>76993.77</v>
      </c>
      <c r="H20" s="542">
        <f>(G20-E20)/G20*100</f>
        <v>-22.814625131358007</v>
      </c>
      <c r="I20" s="546">
        <f>'FY17 Data'!T16</f>
        <v>0</v>
      </c>
      <c r="J20" s="547" t="e">
        <f t="shared" si="6"/>
        <v>#DIV/0!</v>
      </c>
      <c r="K20" s="193"/>
      <c r="L20" s="267"/>
      <c r="M20" s="147"/>
      <c r="N20" s="237"/>
      <c r="O20" s="193"/>
      <c r="P20" s="255"/>
      <c r="Q20" s="148"/>
      <c r="R20" s="237"/>
      <c r="S20" s="186"/>
      <c r="T20" s="267"/>
      <c r="U20" s="156"/>
      <c r="V20" s="288"/>
      <c r="W20" s="201"/>
      <c r="X20" s="292"/>
    </row>
    <row r="21" spans="1:24" ht="16.5" thickBot="1" x14ac:dyDescent="0.3">
      <c r="A21" s="155" t="s">
        <v>18</v>
      </c>
      <c r="B21" s="345">
        <f>SUM(B19:B20)</f>
        <v>320216.83999999997</v>
      </c>
      <c r="C21" s="188">
        <f t="shared" ref="C21:V21" si="7">SUM(C19:C20)</f>
        <v>264189.17</v>
      </c>
      <c r="D21" s="327">
        <f t="shared" si="4"/>
        <v>-21.207406041663248</v>
      </c>
      <c r="E21" s="150">
        <f>SUM(E19:E20)</f>
        <v>235101.96</v>
      </c>
      <c r="F21" s="311">
        <f t="shared" si="7"/>
        <v>-24.986977760655229</v>
      </c>
      <c r="G21" s="187">
        <f>SUM(G19:G20)</f>
        <v>208679.027</v>
      </c>
      <c r="H21" s="543">
        <f t="shared" ref="H21" si="8">SUM(H19:H20)</f>
        <v>-29.54058155334382</v>
      </c>
      <c r="I21" s="548">
        <f>'FY17 Data'!T17</f>
        <v>0</v>
      </c>
      <c r="J21" s="549" t="e">
        <f t="shared" si="6"/>
        <v>#DIV/0!</v>
      </c>
      <c r="K21" s="188"/>
      <c r="L21" s="269">
        <f t="shared" si="7"/>
        <v>0</v>
      </c>
      <c r="M21" s="152"/>
      <c r="N21" s="279">
        <f t="shared" si="7"/>
        <v>0</v>
      </c>
      <c r="O21" s="198"/>
      <c r="P21" s="256">
        <f t="shared" si="7"/>
        <v>0</v>
      </c>
      <c r="Q21" s="150"/>
      <c r="R21" s="241">
        <f t="shared" si="7"/>
        <v>0</v>
      </c>
      <c r="S21" s="188"/>
      <c r="T21" s="269">
        <f t="shared" si="7"/>
        <v>0</v>
      </c>
      <c r="U21" s="152"/>
      <c r="V21" s="289">
        <f t="shared" si="7"/>
        <v>0</v>
      </c>
      <c r="W21" s="204"/>
      <c r="X21" s="294"/>
    </row>
    <row r="22" spans="1:24" s="54" customFormat="1" ht="16.5" thickBot="1" x14ac:dyDescent="0.3">
      <c r="A22" s="329"/>
      <c r="B22" s="330"/>
      <c r="C22" s="331"/>
      <c r="D22" s="332"/>
      <c r="E22" s="331"/>
      <c r="F22" s="333"/>
      <c r="G22" s="331"/>
      <c r="H22" s="333"/>
      <c r="I22" s="331"/>
      <c r="J22" s="333"/>
      <c r="K22" s="331"/>
      <c r="L22" s="333"/>
      <c r="M22" s="331"/>
      <c r="N22" s="333"/>
      <c r="O22" s="331"/>
      <c r="P22" s="333"/>
      <c r="Q22" s="331"/>
      <c r="R22" s="333"/>
      <c r="S22" s="331"/>
      <c r="T22" s="333"/>
      <c r="U22" s="331"/>
      <c r="V22" s="333"/>
      <c r="W22" s="334"/>
      <c r="X22" s="335"/>
    </row>
    <row r="23" spans="1:24" ht="16.5" thickBot="1" x14ac:dyDescent="0.3">
      <c r="A23" s="224" t="s">
        <v>115</v>
      </c>
      <c r="B23" s="336"/>
      <c r="C23" s="225">
        <v>1285618</v>
      </c>
      <c r="D23" s="356">
        <f t="shared" ref="D23" si="9">(C23-B23)/C23*100</f>
        <v>100</v>
      </c>
      <c r="E23" s="231">
        <f>'FY16 Data'!R21</f>
        <v>702383.45</v>
      </c>
      <c r="F23" s="312">
        <f>(E23-C23)/E23*100</f>
        <v>-83.036488117708359</v>
      </c>
      <c r="G23" s="225">
        <f>'FY17 Data'!R20</f>
        <v>1016460.473</v>
      </c>
      <c r="H23" s="352">
        <f t="shared" ref="H23" si="10">(G23-F23)/G23*100</f>
        <v>100.00816918024098</v>
      </c>
      <c r="I23" s="226"/>
      <c r="J23" s="243"/>
      <c r="K23" s="225"/>
      <c r="L23" s="257"/>
      <c r="M23" s="226"/>
      <c r="N23" s="243"/>
      <c r="O23" s="225"/>
      <c r="P23" s="257"/>
      <c r="Q23" s="226"/>
      <c r="R23" s="243"/>
      <c r="S23" s="225"/>
      <c r="T23" s="257"/>
      <c r="U23" s="226"/>
      <c r="V23" s="243"/>
      <c r="W23" s="227"/>
      <c r="X23" s="296"/>
    </row>
    <row r="24" spans="1:24" s="54" customFormat="1" ht="15.75" x14ac:dyDescent="0.25">
      <c r="A24" s="228"/>
      <c r="B24" s="228"/>
      <c r="C24" s="229"/>
      <c r="D24" s="229"/>
      <c r="E24" s="229"/>
      <c r="F24" s="306"/>
      <c r="G24" s="229"/>
      <c r="H24" s="51"/>
      <c r="I24" s="229"/>
      <c r="J24" s="242"/>
      <c r="K24" s="229"/>
      <c r="L24" s="242"/>
      <c r="M24" s="229"/>
      <c r="N24" s="242"/>
      <c r="O24" s="229"/>
      <c r="P24" s="242"/>
      <c r="Q24" s="229"/>
      <c r="R24" s="242"/>
      <c r="S24" s="229"/>
      <c r="T24" s="242"/>
      <c r="U24" s="229"/>
      <c r="V24" s="242"/>
      <c r="W24" s="230"/>
      <c r="X24" s="295"/>
    </row>
    <row r="25" spans="1:24" ht="16.5" thickBot="1" x14ac:dyDescent="0.3">
      <c r="A25" s="160" t="s">
        <v>20</v>
      </c>
      <c r="B25" s="160"/>
      <c r="C25" s="307"/>
      <c r="D25" s="229"/>
      <c r="E25" s="307"/>
      <c r="F25" s="306"/>
      <c r="G25" s="307"/>
      <c r="H25" s="51"/>
      <c r="I25" s="307"/>
      <c r="J25" s="308"/>
      <c r="K25" s="307"/>
      <c r="L25" s="308"/>
      <c r="M25" s="307"/>
      <c r="N25" s="308"/>
      <c r="O25" s="307"/>
      <c r="P25" s="308"/>
      <c r="Q25" s="307"/>
      <c r="R25" s="308"/>
      <c r="S25" s="307"/>
      <c r="T25" s="308"/>
      <c r="U25" s="307"/>
      <c r="V25" s="308"/>
      <c r="W25" s="230"/>
      <c r="X25" s="295"/>
    </row>
    <row r="26" spans="1:24" ht="15.75" x14ac:dyDescent="0.25">
      <c r="A26" s="161" t="s">
        <v>21</v>
      </c>
      <c r="B26" s="347">
        <v>26684</v>
      </c>
      <c r="C26" s="216">
        <f>'FY15 Data'!R26</f>
        <v>11833</v>
      </c>
      <c r="D26" s="337">
        <f>(C26-B26)/C26*100</f>
        <v>-125.50494380123385</v>
      </c>
      <c r="E26" s="302">
        <f>'FY16 Data'!R25</f>
        <v>10661</v>
      </c>
      <c r="F26" s="309">
        <f t="shared" ref="F26:F31" si="11">(E26-C26)/E26*100</f>
        <v>-10.993340211987618</v>
      </c>
      <c r="G26" s="216">
        <f>'FY17 Data'!R24</f>
        <v>10036</v>
      </c>
      <c r="H26" s="321">
        <f>(G26-E26)/G26*100</f>
        <v>-6.2275807094459941</v>
      </c>
      <c r="I26" s="550">
        <f>'FY17 Data'!T24</f>
        <v>0</v>
      </c>
      <c r="J26" s="551" t="e">
        <f>(I26-G26)/I26*100</f>
        <v>#DIV/0!</v>
      </c>
      <c r="K26" s="205"/>
      <c r="L26" s="258"/>
      <c r="M26" s="175"/>
      <c r="N26" s="244"/>
      <c r="O26" s="205"/>
      <c r="P26" s="258"/>
      <c r="Q26" s="175"/>
      <c r="R26" s="244"/>
      <c r="S26" s="205"/>
      <c r="T26" s="258"/>
      <c r="U26" s="175"/>
      <c r="V26" s="244"/>
      <c r="W26" s="206"/>
      <c r="X26" s="297"/>
    </row>
    <row r="27" spans="1:24" ht="15.75" x14ac:dyDescent="0.25">
      <c r="A27" s="164" t="s">
        <v>22</v>
      </c>
      <c r="B27" s="348">
        <v>6403</v>
      </c>
      <c r="C27" s="199">
        <f>'FY15 Data'!R27</f>
        <v>29284</v>
      </c>
      <c r="D27" s="338">
        <f t="shared" ref="D27:D31" si="12">(C27-B27)/C27*100</f>
        <v>78.134817647862306</v>
      </c>
      <c r="E27" s="167">
        <f>'FY16 Data'!R26</f>
        <v>32575</v>
      </c>
      <c r="F27" s="301">
        <f t="shared" si="11"/>
        <v>10.102839600920952</v>
      </c>
      <c r="G27" s="199">
        <f>'FY17 Data'!R25</f>
        <v>33462</v>
      </c>
      <c r="H27" s="323">
        <f t="shared" ref="H27:H31" si="13">(G27-E27)/G27*100</f>
        <v>2.65076803538342</v>
      </c>
      <c r="I27" s="552">
        <f>'FY17 Data'!T25</f>
        <v>0</v>
      </c>
      <c r="J27" s="553" t="e">
        <f t="shared" ref="J27:J31" si="14">(I27-G27)/I27*100</f>
        <v>#DIV/0!</v>
      </c>
      <c r="K27" s="189"/>
      <c r="L27" s="270"/>
      <c r="M27" s="180"/>
      <c r="N27" s="280"/>
      <c r="O27" s="194"/>
      <c r="P27" s="270"/>
      <c r="Q27" s="180"/>
      <c r="R27" s="280"/>
      <c r="S27" s="194"/>
      <c r="T27" s="270"/>
      <c r="U27" s="180"/>
      <c r="V27" s="280"/>
      <c r="W27" s="189"/>
      <c r="X27" s="298"/>
    </row>
    <row r="28" spans="1:24" ht="15.75" x14ac:dyDescent="0.25">
      <c r="A28" s="207" t="s">
        <v>23</v>
      </c>
      <c r="B28" s="339">
        <v>133</v>
      </c>
      <c r="C28" s="199">
        <f>'FY15 Data'!R28</f>
        <v>218</v>
      </c>
      <c r="D28" s="338">
        <f t="shared" si="12"/>
        <v>38.990825688073393</v>
      </c>
      <c r="E28" s="167">
        <f>'FY16 Data'!R27</f>
        <v>199</v>
      </c>
      <c r="F28" s="301">
        <f t="shared" si="11"/>
        <v>-9.5477386934673358</v>
      </c>
      <c r="G28" s="199">
        <f>'FY17 Data'!R26</f>
        <v>364</v>
      </c>
      <c r="H28" s="323">
        <f t="shared" si="13"/>
        <v>45.329670329670328</v>
      </c>
      <c r="I28" s="552">
        <f>'FY17 Data'!T26</f>
        <v>0</v>
      </c>
      <c r="J28" s="553" t="e">
        <f t="shared" si="14"/>
        <v>#DIV/0!</v>
      </c>
      <c r="K28" s="190"/>
      <c r="L28" s="271"/>
      <c r="M28" s="182"/>
      <c r="N28" s="281"/>
      <c r="O28" s="195"/>
      <c r="P28" s="283"/>
      <c r="Q28" s="183"/>
      <c r="R28" s="281"/>
      <c r="S28" s="195"/>
      <c r="T28" s="271"/>
      <c r="U28" s="182"/>
      <c r="V28" s="281"/>
      <c r="W28" s="202"/>
      <c r="X28" s="299"/>
    </row>
    <row r="29" spans="1:24" ht="15.75" x14ac:dyDescent="0.25">
      <c r="A29" s="164" t="s">
        <v>24</v>
      </c>
      <c r="B29" s="348">
        <v>7928</v>
      </c>
      <c r="C29" s="199">
        <f>'FY15 Data'!R29</f>
        <v>8484</v>
      </c>
      <c r="D29" s="338">
        <f t="shared" si="12"/>
        <v>6.5535124941065535</v>
      </c>
      <c r="E29" s="167">
        <f>'FY16 Data'!R28</f>
        <v>8403</v>
      </c>
      <c r="F29" s="301">
        <f t="shared" si="11"/>
        <v>-0.96394144948232763</v>
      </c>
      <c r="G29" s="199">
        <f>'FY17 Data'!R27</f>
        <v>8711</v>
      </c>
      <c r="H29" s="323">
        <f t="shared" si="13"/>
        <v>3.5357593846860289</v>
      </c>
      <c r="I29" s="552">
        <f>'FY17 Data'!T27</f>
        <v>0</v>
      </c>
      <c r="J29" s="553" t="e">
        <f t="shared" si="14"/>
        <v>#DIV/0!</v>
      </c>
      <c r="K29" s="189"/>
      <c r="L29" s="272"/>
      <c r="M29" s="165"/>
      <c r="N29" s="250"/>
      <c r="O29" s="191"/>
      <c r="P29" s="263"/>
      <c r="Q29" s="166"/>
      <c r="R29" s="250"/>
      <c r="S29" s="191"/>
      <c r="T29" s="272"/>
      <c r="U29" s="165"/>
      <c r="V29" s="250"/>
      <c r="W29" s="199"/>
      <c r="X29" s="298"/>
    </row>
    <row r="30" spans="1:24" ht="15.75" x14ac:dyDescent="0.25">
      <c r="A30" s="164" t="s">
        <v>25</v>
      </c>
      <c r="B30" s="348">
        <v>18189</v>
      </c>
      <c r="C30" s="199">
        <f>'FY15 Data'!R30</f>
        <v>16773</v>
      </c>
      <c r="D30" s="338">
        <f t="shared" si="12"/>
        <v>-8.442139152208906</v>
      </c>
      <c r="E30" s="167">
        <f>'FY16 Data'!R29</f>
        <v>17788</v>
      </c>
      <c r="F30" s="301">
        <f t="shared" si="11"/>
        <v>5.7060939959523269</v>
      </c>
      <c r="G30" s="199">
        <f>'FY17 Data'!R28</f>
        <v>17141</v>
      </c>
      <c r="H30" s="323">
        <f t="shared" si="13"/>
        <v>-3.7745755790210604</v>
      </c>
      <c r="I30" s="552">
        <f>'FY17 Data'!T28</f>
        <v>0</v>
      </c>
      <c r="J30" s="553" t="e">
        <f t="shared" si="14"/>
        <v>#DIV/0!</v>
      </c>
      <c r="K30" s="189"/>
      <c r="L30" s="272"/>
      <c r="M30" s="165"/>
      <c r="N30" s="250"/>
      <c r="O30" s="191"/>
      <c r="P30" s="263"/>
      <c r="Q30" s="166"/>
      <c r="R30" s="250"/>
      <c r="S30" s="191"/>
      <c r="T30" s="272"/>
      <c r="U30" s="165"/>
      <c r="V30" s="250"/>
      <c r="W30" s="199"/>
      <c r="X30" s="298"/>
    </row>
    <row r="31" spans="1:24" ht="16.5" thickBot="1" x14ac:dyDescent="0.3">
      <c r="A31" s="170" t="s">
        <v>47</v>
      </c>
      <c r="B31" s="349">
        <v>6001</v>
      </c>
      <c r="C31" s="212">
        <f>'FY15 Data'!R31</f>
        <v>3493</v>
      </c>
      <c r="D31" s="353">
        <f t="shared" si="12"/>
        <v>-71.800744345834516</v>
      </c>
      <c r="E31" s="310">
        <f>'FY16 Data'!R30</f>
        <v>4162</v>
      </c>
      <c r="F31" s="311">
        <f t="shared" si="11"/>
        <v>16.074002883229216</v>
      </c>
      <c r="G31" s="320">
        <f>'FY17 Data'!R29</f>
        <v>3757</v>
      </c>
      <c r="H31" s="322">
        <f t="shared" si="13"/>
        <v>-10.779877561884483</v>
      </c>
      <c r="I31" s="554">
        <f>'FY17 Data'!T29</f>
        <v>0</v>
      </c>
      <c r="J31" s="555" t="e">
        <f t="shared" si="14"/>
        <v>#DIV/0!</v>
      </c>
      <c r="K31" s="208"/>
      <c r="L31" s="273"/>
      <c r="M31" s="210"/>
      <c r="N31" s="251"/>
      <c r="O31" s="209"/>
      <c r="P31" s="265"/>
      <c r="Q31" s="211"/>
      <c r="R31" s="251"/>
      <c r="S31" s="209"/>
      <c r="T31" s="273"/>
      <c r="U31" s="210"/>
      <c r="V31" s="251"/>
      <c r="W31" s="212"/>
      <c r="X31" s="300"/>
    </row>
    <row r="32" spans="1:24" ht="15.75" thickBot="1" x14ac:dyDescent="0.3">
      <c r="A32" s="159"/>
      <c r="B32" s="159"/>
      <c r="C32" s="159"/>
      <c r="D32" s="247"/>
      <c r="E32" s="159"/>
      <c r="F32" s="247"/>
      <c r="G32" s="159"/>
      <c r="H32" s="247"/>
      <c r="I32" s="159"/>
      <c r="J32" s="247"/>
      <c r="K32" s="159"/>
      <c r="L32" s="274"/>
      <c r="M32" s="172"/>
      <c r="N32" s="274"/>
      <c r="O32" s="172"/>
      <c r="P32" s="284"/>
      <c r="Q32" s="173"/>
      <c r="R32" s="274"/>
      <c r="S32" s="172"/>
      <c r="T32" s="274"/>
      <c r="U32" s="172"/>
      <c r="V32" s="274"/>
      <c r="W32" s="181"/>
      <c r="X32" s="247"/>
    </row>
    <row r="33" spans="1:24" ht="115.5" thickBot="1" x14ac:dyDescent="0.3">
      <c r="A33" s="160" t="s">
        <v>114</v>
      </c>
      <c r="B33" s="160"/>
      <c r="C33" s="223" t="s">
        <v>102</v>
      </c>
      <c r="D33" s="313" t="s">
        <v>113</v>
      </c>
      <c r="E33" s="316" t="s">
        <v>103</v>
      </c>
      <c r="F33" s="317" t="s">
        <v>113</v>
      </c>
      <c r="G33" s="213" t="s">
        <v>104</v>
      </c>
      <c r="H33" s="313" t="s">
        <v>113</v>
      </c>
      <c r="I33" s="214" t="s">
        <v>105</v>
      </c>
      <c r="J33" s="248" t="s">
        <v>113</v>
      </c>
      <c r="K33" s="213" t="s">
        <v>106</v>
      </c>
      <c r="L33" s="261" t="s">
        <v>113</v>
      </c>
      <c r="M33" s="214" t="s">
        <v>107</v>
      </c>
      <c r="N33" s="248" t="s">
        <v>113</v>
      </c>
      <c r="O33" s="213" t="s">
        <v>108</v>
      </c>
      <c r="P33" s="261" t="s">
        <v>113</v>
      </c>
      <c r="Q33" s="214" t="s">
        <v>109</v>
      </c>
      <c r="R33" s="248" t="s">
        <v>113</v>
      </c>
      <c r="S33" s="213" t="s">
        <v>110</v>
      </c>
      <c r="T33" s="261" t="s">
        <v>113</v>
      </c>
      <c r="U33" s="214" t="s">
        <v>111</v>
      </c>
      <c r="V33" s="248" t="s">
        <v>113</v>
      </c>
      <c r="W33" s="213" t="s">
        <v>112</v>
      </c>
      <c r="X33" s="261" t="s">
        <v>113</v>
      </c>
    </row>
    <row r="34" spans="1:24" ht="15.75" x14ac:dyDescent="0.25">
      <c r="A34" s="174" t="s">
        <v>27</v>
      </c>
      <c r="B34" s="357">
        <v>1258</v>
      </c>
      <c r="C34" s="215">
        <f>'FY15 Data'!R34</f>
        <v>1292</v>
      </c>
      <c r="D34" s="337">
        <f>(C34-B34)/C34*100</f>
        <v>2.6315789473684208</v>
      </c>
      <c r="E34" s="162">
        <f>'FY16 Data'!R33</f>
        <v>1304.3333333333333</v>
      </c>
      <c r="F34" s="309">
        <f t="shared" ref="F34:F52" si="15">(E34-C34)/E34*100</f>
        <v>0.94556606184512582</v>
      </c>
      <c r="G34" s="318">
        <f>'FY17 Data'!R32</f>
        <v>1337.25</v>
      </c>
      <c r="H34" s="337">
        <f>(G34-E34)/G34*100</f>
        <v>2.4615192870941667</v>
      </c>
      <c r="I34" s="556">
        <f>'FY17 Data'!T32</f>
        <v>0</v>
      </c>
      <c r="J34" s="557" t="e">
        <f>(I34-G34)/I34*100</f>
        <v>#DIV/0!</v>
      </c>
      <c r="K34" s="215"/>
      <c r="L34" s="275"/>
      <c r="M34" s="162"/>
      <c r="N34" s="249"/>
      <c r="O34" s="215"/>
      <c r="P34" s="262"/>
      <c r="Q34" s="163"/>
      <c r="R34" s="249"/>
      <c r="S34" s="215"/>
      <c r="T34" s="275"/>
      <c r="U34" s="162"/>
      <c r="V34" s="249"/>
      <c r="W34" s="216"/>
      <c r="X34" s="297"/>
    </row>
    <row r="35" spans="1:24" ht="15.75" x14ac:dyDescent="0.25">
      <c r="A35" s="176" t="s">
        <v>28</v>
      </c>
      <c r="B35" s="358">
        <v>1391</v>
      </c>
      <c r="C35" s="191">
        <f>'FY15 Data'!R35</f>
        <v>1400.8333333333333</v>
      </c>
      <c r="D35" s="338">
        <f t="shared" ref="D35:D52" si="16">(C35-B35)/C35*100</f>
        <v>0.70196311719214222</v>
      </c>
      <c r="E35" s="165">
        <f>'FY16 Data'!R34</f>
        <v>1404.0833333333333</v>
      </c>
      <c r="F35" s="301">
        <f t="shared" si="15"/>
        <v>0.23146774289275329</v>
      </c>
      <c r="G35" s="191">
        <f>'FY17 Data'!R33</f>
        <v>1411</v>
      </c>
      <c r="H35" s="338">
        <f t="shared" ref="H35:H52" si="17">(G35-E35)/G35*100</f>
        <v>0.49019607843137791</v>
      </c>
      <c r="I35" s="558">
        <f>'FY17 Data'!T33</f>
        <v>0</v>
      </c>
      <c r="J35" s="559" t="e">
        <f t="shared" ref="J35:J52" si="18">(I35-G35)/I35*100</f>
        <v>#DIV/0!</v>
      </c>
      <c r="K35" s="191"/>
      <c r="L35" s="272"/>
      <c r="M35" s="165"/>
      <c r="N35" s="250"/>
      <c r="O35" s="191"/>
      <c r="P35" s="264"/>
      <c r="Q35" s="168"/>
      <c r="R35" s="250"/>
      <c r="S35" s="191"/>
      <c r="T35" s="272"/>
      <c r="U35" s="165"/>
      <c r="V35" s="250"/>
      <c r="W35" s="199"/>
      <c r="X35" s="298"/>
    </row>
    <row r="36" spans="1:24" ht="15.75" x14ac:dyDescent="0.25">
      <c r="A36" s="176" t="s">
        <v>29</v>
      </c>
      <c r="B36" s="358">
        <v>11656</v>
      </c>
      <c r="C36" s="191">
        <f>'FY15 Data'!R36</f>
        <v>12292.75</v>
      </c>
      <c r="D36" s="338">
        <f t="shared" si="16"/>
        <v>5.1798824510382131</v>
      </c>
      <c r="E36" s="165">
        <f>'FY16 Data'!R35</f>
        <v>13063.666666666666</v>
      </c>
      <c r="F36" s="301">
        <f t="shared" si="15"/>
        <v>5.9012273225995715</v>
      </c>
      <c r="G36" s="191">
        <f>'FY17 Data'!R34</f>
        <v>13595.333333333334</v>
      </c>
      <c r="H36" s="338">
        <f t="shared" si="17"/>
        <v>3.910655617123532</v>
      </c>
      <c r="I36" s="558">
        <f>'FY17 Data'!T34</f>
        <v>0</v>
      </c>
      <c r="J36" s="559" t="e">
        <f t="shared" si="18"/>
        <v>#DIV/0!</v>
      </c>
      <c r="K36" s="191"/>
      <c r="L36" s="272"/>
      <c r="M36" s="165"/>
      <c r="N36" s="245"/>
      <c r="O36" s="199"/>
      <c r="P36" s="264"/>
      <c r="Q36" s="168"/>
      <c r="R36" s="250"/>
      <c r="S36" s="191"/>
      <c r="T36" s="272"/>
      <c r="U36" s="165"/>
      <c r="V36" s="245"/>
      <c r="W36" s="199"/>
      <c r="X36" s="298"/>
    </row>
    <row r="37" spans="1:24" ht="15.75" x14ac:dyDescent="0.25">
      <c r="A37" s="176" t="s">
        <v>30</v>
      </c>
      <c r="B37" s="358">
        <v>2001</v>
      </c>
      <c r="C37" s="191">
        <f>'FY15 Data'!R37</f>
        <v>2174.5</v>
      </c>
      <c r="D37" s="338">
        <f t="shared" si="16"/>
        <v>7.9788457116578515</v>
      </c>
      <c r="E37" s="165">
        <f>'FY16 Data'!R36</f>
        <v>2400.3333333333335</v>
      </c>
      <c r="F37" s="301">
        <f t="shared" si="15"/>
        <v>9.4084154978475265</v>
      </c>
      <c r="G37" s="191">
        <f>'FY17 Data'!R35</f>
        <v>2655.1666666666665</v>
      </c>
      <c r="H37" s="338">
        <f t="shared" si="17"/>
        <v>9.5976398217312049</v>
      </c>
      <c r="I37" s="558">
        <f>'FY17 Data'!T35</f>
        <v>0</v>
      </c>
      <c r="J37" s="560" t="e">
        <f t="shared" si="18"/>
        <v>#DIV/0!</v>
      </c>
      <c r="K37" s="191"/>
      <c r="L37" s="259"/>
      <c r="M37" s="169"/>
      <c r="N37" s="282"/>
      <c r="O37" s="200"/>
      <c r="P37" s="259"/>
      <c r="Q37" s="169"/>
      <c r="R37" s="245"/>
      <c r="S37" s="189"/>
      <c r="T37" s="259"/>
      <c r="U37" s="169"/>
      <c r="V37" s="282"/>
      <c r="W37" s="189"/>
      <c r="X37" s="298"/>
    </row>
    <row r="38" spans="1:24" ht="15.75" x14ac:dyDescent="0.25">
      <c r="A38" s="176" t="s">
        <v>31</v>
      </c>
      <c r="B38" s="358">
        <v>4258</v>
      </c>
      <c r="C38" s="191">
        <f>'FY15 Data'!R38</f>
        <v>4227.916666666667</v>
      </c>
      <c r="D38" s="338">
        <f t="shared" si="16"/>
        <v>-0.71154035675568417</v>
      </c>
      <c r="E38" s="165">
        <f>'FY16 Data'!R37</f>
        <v>4135.25</v>
      </c>
      <c r="F38" s="301">
        <f t="shared" si="15"/>
        <v>-2.2408963585434245</v>
      </c>
      <c r="G38" s="191">
        <f>'FY17 Data'!R36</f>
        <v>4054.4166666666665</v>
      </c>
      <c r="H38" s="338">
        <f t="shared" si="17"/>
        <v>-1.9937105625552418</v>
      </c>
      <c r="I38" s="558">
        <f>'FY17 Data'!T36</f>
        <v>0</v>
      </c>
      <c r="J38" s="560" t="e">
        <f t="shared" si="18"/>
        <v>#DIV/0!</v>
      </c>
      <c r="K38" s="191"/>
      <c r="L38" s="276"/>
      <c r="M38" s="177"/>
      <c r="N38" s="250"/>
      <c r="O38" s="191"/>
      <c r="P38" s="259"/>
      <c r="Q38" s="169"/>
      <c r="R38" s="245"/>
      <c r="S38" s="189"/>
      <c r="T38" s="259"/>
      <c r="U38" s="169"/>
      <c r="V38" s="250"/>
      <c r="W38" s="189"/>
      <c r="X38" s="298"/>
    </row>
    <row r="39" spans="1:24" ht="15.75" x14ac:dyDescent="0.25">
      <c r="A39" s="176" t="s">
        <v>32</v>
      </c>
      <c r="B39" s="341">
        <v>57</v>
      </c>
      <c r="C39" s="191">
        <f>'FY15 Data'!R39</f>
        <v>60.25</v>
      </c>
      <c r="D39" s="338">
        <f t="shared" si="16"/>
        <v>5.394190871369295</v>
      </c>
      <c r="E39" s="165">
        <f>'FY16 Data'!R38</f>
        <v>60.75</v>
      </c>
      <c r="F39" s="301">
        <f t="shared" si="15"/>
        <v>0.82304526748971196</v>
      </c>
      <c r="G39" s="191">
        <f>'FY17 Data'!R37</f>
        <v>64</v>
      </c>
      <c r="H39" s="338">
        <f t="shared" si="17"/>
        <v>5.078125</v>
      </c>
      <c r="I39" s="558">
        <f>'FY17 Data'!T37</f>
        <v>0</v>
      </c>
      <c r="J39" s="561" t="e">
        <f t="shared" si="18"/>
        <v>#DIV/0!</v>
      </c>
      <c r="K39" s="189"/>
      <c r="L39" s="276"/>
      <c r="M39" s="177"/>
      <c r="N39" s="250"/>
      <c r="O39" s="191"/>
      <c r="P39" s="259"/>
      <c r="Q39" s="169"/>
      <c r="R39" s="245"/>
      <c r="S39" s="189"/>
      <c r="T39" s="259"/>
      <c r="U39" s="169"/>
      <c r="V39" s="250"/>
      <c r="W39" s="189"/>
      <c r="X39" s="298"/>
    </row>
    <row r="40" spans="1:24" ht="15.75" x14ac:dyDescent="0.25">
      <c r="A40" s="176" t="s">
        <v>33</v>
      </c>
      <c r="B40" s="341">
        <v>144</v>
      </c>
      <c r="C40" s="191">
        <f>'FY15 Data'!R40</f>
        <v>131.58333333333334</v>
      </c>
      <c r="D40" s="338">
        <f t="shared" si="16"/>
        <v>-9.4363521215959398</v>
      </c>
      <c r="E40" s="165">
        <f>'FY16 Data'!R39</f>
        <v>137</v>
      </c>
      <c r="F40" s="301">
        <f t="shared" si="15"/>
        <v>3.953771289537706</v>
      </c>
      <c r="G40" s="191">
        <f>'FY17 Data'!R38</f>
        <v>151.33333333333334</v>
      </c>
      <c r="H40" s="338">
        <f t="shared" si="17"/>
        <v>9.4713656387665246</v>
      </c>
      <c r="I40" s="558">
        <f>'FY17 Data'!T38</f>
        <v>0</v>
      </c>
      <c r="J40" s="559" t="e">
        <f t="shared" si="18"/>
        <v>#DIV/0!</v>
      </c>
      <c r="K40" s="196"/>
      <c r="L40" s="276"/>
      <c r="M40" s="177"/>
      <c r="N40" s="250"/>
      <c r="O40" s="191"/>
      <c r="P40" s="259"/>
      <c r="Q40" s="169"/>
      <c r="R40" s="245"/>
      <c r="S40" s="189"/>
      <c r="T40" s="259"/>
      <c r="U40" s="169"/>
      <c r="V40" s="250"/>
      <c r="W40" s="189"/>
      <c r="X40" s="298"/>
    </row>
    <row r="41" spans="1:24" ht="15.75" x14ac:dyDescent="0.25">
      <c r="A41" s="176" t="s">
        <v>34</v>
      </c>
      <c r="B41" s="358">
        <v>1236</v>
      </c>
      <c r="C41" s="191">
        <f>'FY15 Data'!R41</f>
        <v>1241.4166666666667</v>
      </c>
      <c r="D41" s="338">
        <f t="shared" si="16"/>
        <v>0.43632946230785324</v>
      </c>
      <c r="E41" s="165">
        <f>'FY16 Data'!R40</f>
        <v>1230</v>
      </c>
      <c r="F41" s="301">
        <f t="shared" si="15"/>
        <v>-0.92818428184282453</v>
      </c>
      <c r="G41" s="191">
        <f>'FY17 Data'!R39</f>
        <v>1230.0833333333333</v>
      </c>
      <c r="H41" s="338">
        <f t="shared" si="17"/>
        <v>6.7746087663375825E-3</v>
      </c>
      <c r="I41" s="558">
        <f>'FY17 Data'!T39</f>
        <v>0</v>
      </c>
      <c r="J41" s="559" t="e">
        <f t="shared" si="18"/>
        <v>#DIV/0!</v>
      </c>
      <c r="K41" s="196"/>
      <c r="L41" s="276"/>
      <c r="M41" s="177"/>
      <c r="N41" s="250"/>
      <c r="O41" s="191"/>
      <c r="P41" s="259"/>
      <c r="Q41" s="169"/>
      <c r="R41" s="245"/>
      <c r="S41" s="189"/>
      <c r="T41" s="259"/>
      <c r="U41" s="169"/>
      <c r="V41" s="250"/>
      <c r="W41" s="189"/>
      <c r="X41" s="298"/>
    </row>
    <row r="42" spans="1:24" ht="15.75" x14ac:dyDescent="0.25">
      <c r="A42" s="176" t="s">
        <v>35</v>
      </c>
      <c r="B42" s="341">
        <v>511</v>
      </c>
      <c r="C42" s="191">
        <f>'FY15 Data'!R42</f>
        <v>509.08333333333331</v>
      </c>
      <c r="D42" s="338">
        <f t="shared" si="16"/>
        <v>-0.37649369782288805</v>
      </c>
      <c r="E42" s="165">
        <f>'FY16 Data'!R41</f>
        <v>499.58333333333331</v>
      </c>
      <c r="F42" s="301">
        <f t="shared" si="15"/>
        <v>-1.9015846538782319</v>
      </c>
      <c r="G42" s="191">
        <f>'FY17 Data'!R40</f>
        <v>488.16666666666669</v>
      </c>
      <c r="H42" s="338">
        <f t="shared" si="17"/>
        <v>-2.3386821440764689</v>
      </c>
      <c r="I42" s="558">
        <f>'FY17 Data'!T40</f>
        <v>0</v>
      </c>
      <c r="J42" s="559" t="e">
        <f t="shared" si="18"/>
        <v>#DIV/0!</v>
      </c>
      <c r="K42" s="196"/>
      <c r="L42" s="276"/>
      <c r="M42" s="177"/>
      <c r="N42" s="250"/>
      <c r="O42" s="191"/>
      <c r="P42" s="259"/>
      <c r="Q42" s="169"/>
      <c r="R42" s="245"/>
      <c r="S42" s="189"/>
      <c r="T42" s="259"/>
      <c r="U42" s="169"/>
      <c r="V42" s="250"/>
      <c r="W42" s="189"/>
      <c r="X42" s="298"/>
    </row>
    <row r="43" spans="1:24" ht="15.75" x14ac:dyDescent="0.25">
      <c r="A43" s="176" t="s">
        <v>36</v>
      </c>
      <c r="B43" s="341">
        <v>466</v>
      </c>
      <c r="C43" s="191">
        <f>'FY15 Data'!R43</f>
        <v>460.16666666666669</v>
      </c>
      <c r="D43" s="338">
        <f t="shared" si="16"/>
        <v>-1.2676566461426977</v>
      </c>
      <c r="E43" s="165">
        <f>'FY16 Data'!R42</f>
        <v>462.58333333333331</v>
      </c>
      <c r="F43" s="301">
        <f t="shared" si="15"/>
        <v>0.52242839128084217</v>
      </c>
      <c r="G43" s="191">
        <f>'FY17 Data'!R41</f>
        <v>449.5</v>
      </c>
      <c r="H43" s="338">
        <f t="shared" si="17"/>
        <v>-2.9106414534668108</v>
      </c>
      <c r="I43" s="558">
        <f>'FY17 Data'!T41</f>
        <v>0</v>
      </c>
      <c r="J43" s="559" t="e">
        <f t="shared" si="18"/>
        <v>#DIV/0!</v>
      </c>
      <c r="K43" s="196"/>
      <c r="L43" s="276"/>
      <c r="M43" s="178"/>
      <c r="N43" s="250"/>
      <c r="O43" s="191"/>
      <c r="P43" s="259"/>
      <c r="Q43" s="169"/>
      <c r="R43" s="245"/>
      <c r="S43" s="189"/>
      <c r="T43" s="259"/>
      <c r="U43" s="169"/>
      <c r="V43" s="250"/>
      <c r="W43" s="189"/>
      <c r="X43" s="298"/>
    </row>
    <row r="44" spans="1:24" ht="15.75" x14ac:dyDescent="0.25">
      <c r="A44" s="176" t="s">
        <v>37</v>
      </c>
      <c r="B44" s="358">
        <v>2476</v>
      </c>
      <c r="C44" s="191">
        <f>'FY15 Data'!R44</f>
        <v>2626.8333333333335</v>
      </c>
      <c r="D44" s="338">
        <f t="shared" si="16"/>
        <v>5.7420214453397689</v>
      </c>
      <c r="E44" s="165">
        <f>'FY16 Data'!R43</f>
        <v>2748.5833333333335</v>
      </c>
      <c r="F44" s="301">
        <f t="shared" si="15"/>
        <v>4.4295546190461748</v>
      </c>
      <c r="G44" s="191">
        <f>'FY17 Data'!R42</f>
        <v>2916.1666666666665</v>
      </c>
      <c r="H44" s="338">
        <f t="shared" si="17"/>
        <v>5.7466994341887085</v>
      </c>
      <c r="I44" s="558">
        <f>'FY17 Data'!T42</f>
        <v>0</v>
      </c>
      <c r="J44" s="559" t="e">
        <f t="shared" si="18"/>
        <v>#DIV/0!</v>
      </c>
      <c r="K44" s="196"/>
      <c r="L44" s="276"/>
      <c r="M44" s="178"/>
      <c r="N44" s="250"/>
      <c r="O44" s="191"/>
      <c r="P44" s="259"/>
      <c r="Q44" s="169"/>
      <c r="R44" s="245"/>
      <c r="S44" s="189"/>
      <c r="T44" s="259"/>
      <c r="U44" s="169"/>
      <c r="V44" s="250"/>
      <c r="W44" s="189"/>
      <c r="X44" s="298"/>
    </row>
    <row r="45" spans="1:24" ht="15.75" x14ac:dyDescent="0.25">
      <c r="A45" s="176" t="s">
        <v>38</v>
      </c>
      <c r="B45" s="341">
        <v>203</v>
      </c>
      <c r="C45" s="191">
        <f>'FY15 Data'!R45</f>
        <v>208.83333333333334</v>
      </c>
      <c r="D45" s="338">
        <f t="shared" si="16"/>
        <v>2.7932960893854792</v>
      </c>
      <c r="E45" s="165">
        <f>'FY16 Data'!R44</f>
        <v>234.08333333333334</v>
      </c>
      <c r="F45" s="301">
        <f t="shared" si="15"/>
        <v>10.786756852972587</v>
      </c>
      <c r="G45" s="191">
        <f>'FY17 Data'!R43</f>
        <v>246.66666666666666</v>
      </c>
      <c r="H45" s="338">
        <f t="shared" si="17"/>
        <v>5.1013513513513438</v>
      </c>
      <c r="I45" s="558">
        <f>'FY17 Data'!T43</f>
        <v>0</v>
      </c>
      <c r="J45" s="559" t="e">
        <f t="shared" si="18"/>
        <v>#DIV/0!</v>
      </c>
      <c r="K45" s="197"/>
      <c r="L45" s="276"/>
      <c r="M45" s="177"/>
      <c r="N45" s="250"/>
      <c r="O45" s="191"/>
      <c r="P45" s="259"/>
      <c r="Q45" s="169"/>
      <c r="R45" s="245"/>
      <c r="S45" s="189"/>
      <c r="T45" s="259"/>
      <c r="U45" s="169"/>
      <c r="V45" s="250"/>
      <c r="W45" s="189"/>
      <c r="X45" s="298"/>
    </row>
    <row r="46" spans="1:24" ht="15.75" x14ac:dyDescent="0.25">
      <c r="A46" s="176" t="s">
        <v>39</v>
      </c>
      <c r="B46" s="358">
        <v>1616</v>
      </c>
      <c r="C46" s="191">
        <f>'FY15 Data'!R46</f>
        <v>1715.75</v>
      </c>
      <c r="D46" s="338">
        <f t="shared" si="16"/>
        <v>5.8137840594492198</v>
      </c>
      <c r="E46" s="165">
        <f>'FY16 Data'!R45</f>
        <v>1853.5833333333333</v>
      </c>
      <c r="F46" s="301">
        <f t="shared" si="15"/>
        <v>7.4360472957784429</v>
      </c>
      <c r="G46" s="191">
        <f>'FY17 Data'!R44</f>
        <v>1947.3333333333333</v>
      </c>
      <c r="H46" s="338">
        <f t="shared" si="17"/>
        <v>4.814275932899692</v>
      </c>
      <c r="I46" s="558">
        <f>'FY17 Data'!T44</f>
        <v>0</v>
      </c>
      <c r="J46" s="559" t="e">
        <f t="shared" si="18"/>
        <v>#DIV/0!</v>
      </c>
      <c r="K46" s="197"/>
      <c r="L46" s="276"/>
      <c r="M46" s="178"/>
      <c r="N46" s="250"/>
      <c r="O46" s="191"/>
      <c r="P46" s="259"/>
      <c r="Q46" s="169"/>
      <c r="R46" s="245"/>
      <c r="S46" s="189"/>
      <c r="T46" s="259"/>
      <c r="U46" s="169"/>
      <c r="V46" s="250"/>
      <c r="W46" s="189"/>
      <c r="X46" s="298"/>
    </row>
    <row r="47" spans="1:24" ht="15.75" x14ac:dyDescent="0.25">
      <c r="A47" s="176" t="s">
        <v>40</v>
      </c>
      <c r="B47" s="341">
        <v>357</v>
      </c>
      <c r="C47" s="191">
        <f>'FY15 Data'!R47</f>
        <v>351.66666666666669</v>
      </c>
      <c r="D47" s="338">
        <f t="shared" si="16"/>
        <v>-1.516587677725113</v>
      </c>
      <c r="E47" s="165">
        <f>'FY16 Data'!R46</f>
        <v>330</v>
      </c>
      <c r="F47" s="301">
        <f t="shared" si="15"/>
        <v>-6.565656565656572</v>
      </c>
      <c r="G47" s="191">
        <f>'FY17 Data'!R45</f>
        <v>321.66666666666669</v>
      </c>
      <c r="H47" s="338">
        <f t="shared" si="17"/>
        <v>-2.5906735751295278</v>
      </c>
      <c r="I47" s="558">
        <f>'FY17 Data'!T45</f>
        <v>0</v>
      </c>
      <c r="J47" s="559" t="e">
        <f t="shared" si="18"/>
        <v>#DIV/0!</v>
      </c>
      <c r="K47" s="196"/>
      <c r="L47" s="276"/>
      <c r="M47" s="178"/>
      <c r="N47" s="250"/>
      <c r="O47" s="191"/>
      <c r="P47" s="259"/>
      <c r="Q47" s="169"/>
      <c r="R47" s="245"/>
      <c r="S47" s="189"/>
      <c r="T47" s="259"/>
      <c r="U47" s="169"/>
      <c r="V47" s="250"/>
      <c r="W47" s="189"/>
      <c r="X47" s="298"/>
    </row>
    <row r="48" spans="1:24" ht="15.75" x14ac:dyDescent="0.25">
      <c r="A48" s="176" t="s">
        <v>41</v>
      </c>
      <c r="B48" s="341">
        <v>276</v>
      </c>
      <c r="C48" s="191">
        <f>'FY15 Data'!R48</f>
        <v>278.75</v>
      </c>
      <c r="D48" s="338">
        <f t="shared" si="16"/>
        <v>0.98654708520179368</v>
      </c>
      <c r="E48" s="165">
        <f>'FY16 Data'!R47</f>
        <v>301.91666666666669</v>
      </c>
      <c r="F48" s="301">
        <f t="shared" si="15"/>
        <v>7.6731990063483355</v>
      </c>
      <c r="G48" s="191">
        <f>'FY17 Data'!R46</f>
        <v>319.41666666666669</v>
      </c>
      <c r="H48" s="338">
        <f t="shared" si="17"/>
        <v>5.4787372815027391</v>
      </c>
      <c r="I48" s="558">
        <f>'FY17 Data'!T46</f>
        <v>0</v>
      </c>
      <c r="J48" s="559" t="e">
        <f t="shared" si="18"/>
        <v>#DIV/0!</v>
      </c>
      <c r="K48" s="197"/>
      <c r="L48" s="276"/>
      <c r="M48" s="178"/>
      <c r="N48" s="250"/>
      <c r="O48" s="191"/>
      <c r="P48" s="259"/>
      <c r="Q48" s="169"/>
      <c r="R48" s="245"/>
      <c r="S48" s="189"/>
      <c r="T48" s="259"/>
      <c r="U48" s="169"/>
      <c r="V48" s="250"/>
      <c r="W48" s="189"/>
      <c r="X48" s="298"/>
    </row>
    <row r="49" spans="1:24" ht="15.75" x14ac:dyDescent="0.25">
      <c r="A49" s="176" t="s">
        <v>42</v>
      </c>
      <c r="B49" s="358">
        <v>9020</v>
      </c>
      <c r="C49" s="191">
        <f>'FY15 Data'!R49</f>
        <v>9519</v>
      </c>
      <c r="D49" s="338">
        <f t="shared" si="16"/>
        <v>5.2421472843786114</v>
      </c>
      <c r="E49" s="165">
        <f>'FY16 Data'!R48</f>
        <v>10123.416666666666</v>
      </c>
      <c r="F49" s="301">
        <f t="shared" si="15"/>
        <v>5.9704809805648562</v>
      </c>
      <c r="G49" s="191">
        <f>'FY17 Data'!R47</f>
        <v>10439.5</v>
      </c>
      <c r="H49" s="338">
        <f t="shared" si="17"/>
        <v>3.0277631431901328</v>
      </c>
      <c r="I49" s="558">
        <f>'FY17 Data'!T47</f>
        <v>0</v>
      </c>
      <c r="J49" s="559" t="e">
        <f t="shared" si="18"/>
        <v>#DIV/0!</v>
      </c>
      <c r="K49" s="197"/>
      <c r="L49" s="276"/>
      <c r="M49" s="178"/>
      <c r="N49" s="250"/>
      <c r="O49" s="191"/>
      <c r="P49" s="259"/>
      <c r="Q49" s="169"/>
      <c r="R49" s="245"/>
      <c r="S49" s="189"/>
      <c r="T49" s="259"/>
      <c r="U49" s="169"/>
      <c r="V49" s="250"/>
      <c r="W49" s="189"/>
      <c r="X49" s="298"/>
    </row>
    <row r="50" spans="1:24" ht="15.75" x14ac:dyDescent="0.25">
      <c r="A50" s="176" t="s">
        <v>43</v>
      </c>
      <c r="B50" s="358">
        <v>1124</v>
      </c>
      <c r="C50" s="191">
        <f>'FY15 Data'!R50</f>
        <v>1093.4166666666667</v>
      </c>
      <c r="D50" s="338">
        <f t="shared" si="16"/>
        <v>-2.797042908314908</v>
      </c>
      <c r="E50" s="165">
        <f>'FY16 Data'!R49</f>
        <v>1041.5833333333333</v>
      </c>
      <c r="F50" s="301">
        <f t="shared" si="15"/>
        <v>-4.9763981118489626</v>
      </c>
      <c r="G50" s="191">
        <f>'FY17 Data'!R48</f>
        <v>1006.5</v>
      </c>
      <c r="H50" s="338">
        <f t="shared" si="17"/>
        <v>-3.4856764364961013</v>
      </c>
      <c r="I50" s="558">
        <f>'FY17 Data'!T48</f>
        <v>0</v>
      </c>
      <c r="J50" s="559" t="e">
        <f t="shared" si="18"/>
        <v>#DIV/0!</v>
      </c>
      <c r="K50" s="197"/>
      <c r="L50" s="276"/>
      <c r="M50" s="178"/>
      <c r="N50" s="250"/>
      <c r="O50" s="191"/>
      <c r="P50" s="259"/>
      <c r="Q50" s="169"/>
      <c r="R50" s="245"/>
      <c r="S50" s="189"/>
      <c r="T50" s="259"/>
      <c r="U50" s="169"/>
      <c r="V50" s="250"/>
      <c r="W50" s="189"/>
      <c r="X50" s="298"/>
    </row>
    <row r="51" spans="1:24" ht="15.75" x14ac:dyDescent="0.25">
      <c r="A51" s="176" t="s">
        <v>44</v>
      </c>
      <c r="B51" s="341">
        <v>22</v>
      </c>
      <c r="C51" s="191">
        <f>'FY15 Data'!R51</f>
        <v>22.75</v>
      </c>
      <c r="D51" s="338">
        <f t="shared" si="16"/>
        <v>3.296703296703297</v>
      </c>
      <c r="E51" s="165">
        <f>'FY16 Data'!R50</f>
        <v>26.75</v>
      </c>
      <c r="F51" s="301">
        <f t="shared" si="15"/>
        <v>14.953271028037381</v>
      </c>
      <c r="G51" s="191">
        <f>'FY17 Data'!R49</f>
        <v>46.583333333333336</v>
      </c>
      <c r="H51" s="338">
        <f t="shared" si="17"/>
        <v>42.57602862254025</v>
      </c>
      <c r="I51" s="558">
        <f>'FY17 Data'!T49</f>
        <v>0</v>
      </c>
      <c r="J51" s="559" t="e">
        <f t="shared" si="18"/>
        <v>#DIV/0!</v>
      </c>
      <c r="K51" s="197"/>
      <c r="L51" s="276"/>
      <c r="M51" s="178"/>
      <c r="N51" s="250"/>
      <c r="O51" s="191"/>
      <c r="P51" s="259"/>
      <c r="Q51" s="169"/>
      <c r="R51" s="245"/>
      <c r="S51" s="189"/>
      <c r="T51" s="259"/>
      <c r="U51" s="169"/>
      <c r="V51" s="250"/>
      <c r="W51" s="189"/>
      <c r="X51" s="298"/>
    </row>
    <row r="52" spans="1:24" ht="16.5" thickBot="1" x14ac:dyDescent="0.3">
      <c r="A52" s="179" t="s">
        <v>45</v>
      </c>
      <c r="B52" s="359">
        <f>SUM(B34:B51)</f>
        <v>38072</v>
      </c>
      <c r="C52" s="209">
        <f>'FY15 Data'!R52</f>
        <v>39607.5</v>
      </c>
      <c r="D52" s="340">
        <f t="shared" si="16"/>
        <v>3.8767910118033204</v>
      </c>
      <c r="E52" s="210">
        <f>'FY16 Data'!R51</f>
        <v>41357.5</v>
      </c>
      <c r="F52" s="311">
        <f t="shared" si="15"/>
        <v>4.2313969654838903</v>
      </c>
      <c r="G52" s="319">
        <f>'FY17 Data'!R50</f>
        <v>42680.083333333336</v>
      </c>
      <c r="H52" s="340">
        <f t="shared" si="17"/>
        <v>3.0988302506438461</v>
      </c>
      <c r="I52" s="562">
        <f>'FY17 Data'!T50</f>
        <v>0</v>
      </c>
      <c r="J52" s="563" t="e">
        <f t="shared" si="18"/>
        <v>#DIV/0!</v>
      </c>
      <c r="K52" s="217"/>
      <c r="L52" s="277"/>
      <c r="M52" s="218"/>
      <c r="N52" s="251"/>
      <c r="O52" s="209"/>
      <c r="P52" s="260"/>
      <c r="Q52" s="171"/>
      <c r="R52" s="246"/>
      <c r="S52" s="208"/>
      <c r="T52" s="260"/>
      <c r="U52" s="171"/>
      <c r="V52" s="251"/>
      <c r="W52" s="208"/>
      <c r="X52" s="300"/>
    </row>
    <row r="53" spans="1:24" ht="15.75" thickBot="1" x14ac:dyDescent="0.3"/>
    <row r="54" spans="1:24" ht="30.75" thickBot="1" x14ac:dyDescent="0.3">
      <c r="A54" s="160" t="s">
        <v>114</v>
      </c>
      <c r="B54" s="316" t="s">
        <v>102</v>
      </c>
      <c r="C54" s="437" t="s">
        <v>103</v>
      </c>
      <c r="D54" s="214" t="s">
        <v>104</v>
      </c>
      <c r="E54" s="406" t="s">
        <v>122</v>
      </c>
      <c r="F54" s="407" t="s">
        <v>123</v>
      </c>
      <c r="G54" s="408" t="s">
        <v>124</v>
      </c>
    </row>
    <row r="55" spans="1:24" x14ac:dyDescent="0.25">
      <c r="A55" s="174" t="s">
        <v>27</v>
      </c>
      <c r="B55" s="357">
        <v>1258</v>
      </c>
      <c r="C55" s="438">
        <v>1304.3333333333333</v>
      </c>
      <c r="D55" s="440">
        <v>1326.625</v>
      </c>
      <c r="E55" s="411">
        <f t="shared" ref="E55:F73" si="19">(C55-B55)/B55</f>
        <v>3.6830948595654417E-2</v>
      </c>
      <c r="F55" s="412">
        <f t="shared" si="19"/>
        <v>1.7090467671863081E-2</v>
      </c>
      <c r="G55" s="413">
        <f t="shared" ref="G55:G73" si="20">AVERAGE(E55:F55)</f>
        <v>2.6960708133758747E-2</v>
      </c>
    </row>
    <row r="56" spans="1:24" x14ac:dyDescent="0.25">
      <c r="A56" s="176" t="s">
        <v>28</v>
      </c>
      <c r="B56" s="358">
        <v>1391</v>
      </c>
      <c r="C56" s="439">
        <v>1404.0833333333333</v>
      </c>
      <c r="D56" s="165">
        <v>1416.875</v>
      </c>
      <c r="E56" s="414">
        <f t="shared" si="19"/>
        <v>9.4057033309369216E-3</v>
      </c>
      <c r="F56" s="415">
        <f t="shared" si="19"/>
        <v>9.1103329574456007E-3</v>
      </c>
      <c r="G56" s="416">
        <f t="shared" si="20"/>
        <v>9.2580181441912612E-3</v>
      </c>
    </row>
    <row r="57" spans="1:24" x14ac:dyDescent="0.25">
      <c r="A57" s="176" t="s">
        <v>29</v>
      </c>
      <c r="B57" s="358">
        <v>11656</v>
      </c>
      <c r="C57" s="439">
        <v>13063.666666666666</v>
      </c>
      <c r="D57" s="165">
        <v>13520.875</v>
      </c>
      <c r="E57" s="414">
        <f t="shared" si="19"/>
        <v>0.1207675589110043</v>
      </c>
      <c r="F57" s="415">
        <f t="shared" si="19"/>
        <v>3.4998469036258376E-2</v>
      </c>
      <c r="G57" s="416">
        <f t="shared" si="20"/>
        <v>7.7883013973631343E-2</v>
      </c>
    </row>
    <row r="58" spans="1:24" x14ac:dyDescent="0.25">
      <c r="A58" s="176" t="s">
        <v>30</v>
      </c>
      <c r="B58" s="358">
        <v>2001</v>
      </c>
      <c r="C58" s="439">
        <v>2400.3333333333335</v>
      </c>
      <c r="D58" s="165">
        <v>2606.25</v>
      </c>
      <c r="E58" s="414">
        <f t="shared" si="19"/>
        <v>0.19956688322505423</v>
      </c>
      <c r="F58" s="415">
        <f t="shared" si="19"/>
        <v>8.5786696292181566E-2</v>
      </c>
      <c r="G58" s="416">
        <f t="shared" si="20"/>
        <v>0.14267678975861789</v>
      </c>
    </row>
    <row r="59" spans="1:24" x14ac:dyDescent="0.25">
      <c r="A59" s="176" t="s">
        <v>31</v>
      </c>
      <c r="B59" s="358">
        <v>4258</v>
      </c>
      <c r="C59" s="439">
        <v>4135.25</v>
      </c>
      <c r="D59" s="165">
        <v>4057.375</v>
      </c>
      <c r="E59" s="414">
        <f t="shared" si="19"/>
        <v>-2.8828088304368248E-2</v>
      </c>
      <c r="F59" s="415">
        <f t="shared" si="19"/>
        <v>-1.8831993228946256E-2</v>
      </c>
      <c r="G59" s="416">
        <f t="shared" si="20"/>
        <v>-2.3830040766657252E-2</v>
      </c>
    </row>
    <row r="60" spans="1:24" x14ac:dyDescent="0.25">
      <c r="A60" s="176" t="s">
        <v>32</v>
      </c>
      <c r="B60" s="341">
        <v>57</v>
      </c>
      <c r="C60" s="439">
        <v>60.75</v>
      </c>
      <c r="D60" s="165">
        <v>63.875</v>
      </c>
      <c r="E60" s="414">
        <f t="shared" si="19"/>
        <v>6.5789473684210523E-2</v>
      </c>
      <c r="F60" s="415">
        <f t="shared" si="19"/>
        <v>5.1440329218106998E-2</v>
      </c>
      <c r="G60" s="416">
        <f t="shared" si="20"/>
        <v>5.861490145115876E-2</v>
      </c>
    </row>
    <row r="61" spans="1:24" x14ac:dyDescent="0.25">
      <c r="A61" s="176" t="s">
        <v>33</v>
      </c>
      <c r="B61" s="341">
        <v>144</v>
      </c>
      <c r="C61" s="439">
        <v>137</v>
      </c>
      <c r="D61" s="165">
        <v>151.25</v>
      </c>
      <c r="E61" s="414">
        <f t="shared" si="19"/>
        <v>-4.8611111111111112E-2</v>
      </c>
      <c r="F61" s="415">
        <f t="shared" si="19"/>
        <v>0.10401459854014598</v>
      </c>
      <c r="G61" s="416">
        <f t="shared" si="20"/>
        <v>2.7701743714517436E-2</v>
      </c>
    </row>
    <row r="62" spans="1:24" x14ac:dyDescent="0.25">
      <c r="A62" s="176" t="s">
        <v>34</v>
      </c>
      <c r="B62" s="358">
        <v>1236</v>
      </c>
      <c r="C62" s="439">
        <v>1230</v>
      </c>
      <c r="D62" s="165">
        <v>1224.375</v>
      </c>
      <c r="E62" s="414">
        <f t="shared" si="19"/>
        <v>-4.8543689320388345E-3</v>
      </c>
      <c r="F62" s="415">
        <f t="shared" si="19"/>
        <v>-4.5731707317073168E-3</v>
      </c>
      <c r="G62" s="416">
        <f t="shared" si="20"/>
        <v>-4.7137698318730752E-3</v>
      </c>
    </row>
    <row r="63" spans="1:24" x14ac:dyDescent="0.25">
      <c r="A63" s="176" t="s">
        <v>35</v>
      </c>
      <c r="B63" s="341">
        <v>511</v>
      </c>
      <c r="C63" s="439">
        <v>499.58333333333331</v>
      </c>
      <c r="D63" s="165">
        <v>484.25</v>
      </c>
      <c r="E63" s="414">
        <f t="shared" si="19"/>
        <v>-2.2341813437703886E-2</v>
      </c>
      <c r="F63" s="415">
        <f t="shared" si="19"/>
        <v>-3.0692243536280198E-2</v>
      </c>
      <c r="G63" s="416">
        <f t="shared" si="20"/>
        <v>-2.6517028486992042E-2</v>
      </c>
    </row>
    <row r="64" spans="1:24" x14ac:dyDescent="0.25">
      <c r="A64" s="176" t="s">
        <v>36</v>
      </c>
      <c r="B64" s="341">
        <v>466</v>
      </c>
      <c r="C64" s="439">
        <v>462.58333333333331</v>
      </c>
      <c r="D64" s="165">
        <v>446</v>
      </c>
      <c r="E64" s="414">
        <f t="shared" si="19"/>
        <v>-7.3319027181688529E-3</v>
      </c>
      <c r="F64" s="415">
        <f t="shared" si="19"/>
        <v>-3.5849396505134169E-2</v>
      </c>
      <c r="G64" s="416">
        <f t="shared" si="20"/>
        <v>-2.1590649611651511E-2</v>
      </c>
    </row>
    <row r="65" spans="1:7" x14ac:dyDescent="0.25">
      <c r="A65" s="176" t="s">
        <v>37</v>
      </c>
      <c r="B65" s="358">
        <v>2476</v>
      </c>
      <c r="C65" s="439">
        <v>2748.5833333333335</v>
      </c>
      <c r="D65" s="165">
        <v>2895.875</v>
      </c>
      <c r="E65" s="414">
        <f t="shared" si="19"/>
        <v>0.11009019924609592</v>
      </c>
      <c r="F65" s="415">
        <f t="shared" si="19"/>
        <v>5.3588212109268354E-2</v>
      </c>
      <c r="G65" s="416">
        <f t="shared" si="20"/>
        <v>8.1839205677682131E-2</v>
      </c>
    </row>
    <row r="66" spans="1:7" x14ac:dyDescent="0.25">
      <c r="A66" s="176" t="s">
        <v>38</v>
      </c>
      <c r="B66" s="341">
        <v>203</v>
      </c>
      <c r="C66" s="439">
        <v>234.08333333333334</v>
      </c>
      <c r="D66" s="165">
        <v>246.375</v>
      </c>
      <c r="E66" s="414">
        <f t="shared" si="19"/>
        <v>0.15311986863711005</v>
      </c>
      <c r="F66" s="415">
        <f t="shared" si="19"/>
        <v>5.2509789960840117E-2</v>
      </c>
      <c r="G66" s="416">
        <f t="shared" si="20"/>
        <v>0.10281482929897509</v>
      </c>
    </row>
    <row r="67" spans="1:7" x14ac:dyDescent="0.25">
      <c r="A67" s="176" t="s">
        <v>39</v>
      </c>
      <c r="B67" s="358">
        <v>1616</v>
      </c>
      <c r="C67" s="439">
        <v>1853.5833333333333</v>
      </c>
      <c r="D67" s="165">
        <v>1929.5</v>
      </c>
      <c r="E67" s="414">
        <f t="shared" si="19"/>
        <v>0.14701938943894385</v>
      </c>
      <c r="F67" s="415">
        <f t="shared" si="19"/>
        <v>4.0956705480375888E-2</v>
      </c>
      <c r="G67" s="416">
        <f t="shared" si="20"/>
        <v>9.3988047459659871E-2</v>
      </c>
    </row>
    <row r="68" spans="1:7" x14ac:dyDescent="0.25">
      <c r="A68" s="176" t="s">
        <v>40</v>
      </c>
      <c r="B68" s="341">
        <v>357</v>
      </c>
      <c r="C68" s="439">
        <v>330</v>
      </c>
      <c r="D68" s="165">
        <v>322.375</v>
      </c>
      <c r="E68" s="414">
        <f t="shared" si="19"/>
        <v>-7.5630252100840331E-2</v>
      </c>
      <c r="F68" s="415">
        <f t="shared" si="19"/>
        <v>-2.3106060606060606E-2</v>
      </c>
      <c r="G68" s="416">
        <f t="shared" si="20"/>
        <v>-4.9368156353450467E-2</v>
      </c>
    </row>
    <row r="69" spans="1:7" x14ac:dyDescent="0.25">
      <c r="A69" s="176" t="s">
        <v>41</v>
      </c>
      <c r="B69" s="341">
        <v>276</v>
      </c>
      <c r="C69" s="439">
        <v>301.91666666666669</v>
      </c>
      <c r="D69" s="165">
        <v>320.25</v>
      </c>
      <c r="E69" s="414">
        <f t="shared" si="19"/>
        <v>9.3900966183574949E-2</v>
      </c>
      <c r="F69" s="415">
        <f t="shared" si="19"/>
        <v>6.0723157604195353E-2</v>
      </c>
      <c r="G69" s="416">
        <f t="shared" si="20"/>
        <v>7.7312061893885148E-2</v>
      </c>
    </row>
    <row r="70" spans="1:7" x14ac:dyDescent="0.25">
      <c r="A70" s="176" t="s">
        <v>42</v>
      </c>
      <c r="B70" s="358">
        <v>9020</v>
      </c>
      <c r="C70" s="439">
        <v>10123.416666666666</v>
      </c>
      <c r="D70" s="165">
        <v>10386.875</v>
      </c>
      <c r="E70" s="414">
        <f t="shared" si="19"/>
        <v>0.12233000739098293</v>
      </c>
      <c r="F70" s="415">
        <f t="shared" si="19"/>
        <v>2.6024645829389018E-2</v>
      </c>
      <c r="G70" s="416">
        <f t="shared" si="20"/>
        <v>7.4177326610185973E-2</v>
      </c>
    </row>
    <row r="71" spans="1:7" x14ac:dyDescent="0.25">
      <c r="A71" s="176" t="s">
        <v>43</v>
      </c>
      <c r="B71" s="358">
        <v>1124</v>
      </c>
      <c r="C71" s="439">
        <v>1041.5833333333333</v>
      </c>
      <c r="D71" s="165">
        <v>1006.75</v>
      </c>
      <c r="E71" s="414">
        <f t="shared" si="19"/>
        <v>-7.3324436536180371E-2</v>
      </c>
      <c r="F71" s="415">
        <f t="shared" si="19"/>
        <v>-3.3442675414033049E-2</v>
      </c>
      <c r="G71" s="416">
        <f t="shared" si="20"/>
        <v>-5.338355597510671E-2</v>
      </c>
    </row>
    <row r="72" spans="1:7" x14ac:dyDescent="0.25">
      <c r="A72" s="176" t="s">
        <v>44</v>
      </c>
      <c r="B72" s="341">
        <v>22</v>
      </c>
      <c r="C72" s="439">
        <v>26.75</v>
      </c>
      <c r="D72" s="165">
        <v>38.5</v>
      </c>
      <c r="E72" s="414">
        <f t="shared" si="19"/>
        <v>0.21590909090909091</v>
      </c>
      <c r="F72" s="415">
        <f t="shared" si="19"/>
        <v>0.43925233644859812</v>
      </c>
      <c r="G72" s="416">
        <f t="shared" si="20"/>
        <v>0.3275807136788445</v>
      </c>
    </row>
    <row r="73" spans="1:7" ht="15.75" thickBot="1" x14ac:dyDescent="0.3">
      <c r="A73" s="179" t="s">
        <v>45</v>
      </c>
      <c r="B73" s="359">
        <f>SUM(B55:B72)</f>
        <v>38072</v>
      </c>
      <c r="C73" s="359">
        <f t="shared" ref="C73:D73" si="21">SUM(C55:C72)</f>
        <v>41357.499999999993</v>
      </c>
      <c r="D73" s="359">
        <f t="shared" si="21"/>
        <v>42444.25</v>
      </c>
      <c r="E73" s="417">
        <f t="shared" si="19"/>
        <v>8.6297016179869526E-2</v>
      </c>
      <c r="F73" s="418">
        <f t="shared" si="19"/>
        <v>2.6276975155655139E-2</v>
      </c>
      <c r="G73" s="419">
        <f t="shared" si="20"/>
        <v>5.6286995667762331E-2</v>
      </c>
    </row>
  </sheetData>
  <mergeCells count="1">
    <mergeCell ref="C1:W1"/>
  </mergeCells>
  <conditionalFormatting sqref="F4:F16">
    <cfRule type="cellIs" dxfId="19" priority="22" operator="lessThan">
      <formula>0</formula>
    </cfRule>
  </conditionalFormatting>
  <conditionalFormatting sqref="F19:F21">
    <cfRule type="cellIs" dxfId="18" priority="21" operator="lessThan">
      <formula>0</formula>
    </cfRule>
  </conditionalFormatting>
  <conditionalFormatting sqref="F23:F25">
    <cfRule type="cellIs" dxfId="17" priority="20" operator="lessThan">
      <formula>0</formula>
    </cfRule>
  </conditionalFormatting>
  <conditionalFormatting sqref="F26:F31">
    <cfRule type="cellIs" dxfId="16" priority="19" operator="lessThan">
      <formula>0</formula>
    </cfRule>
  </conditionalFormatting>
  <conditionalFormatting sqref="F34:F52">
    <cfRule type="cellIs" dxfId="15" priority="18" operator="lessThan">
      <formula>0</formula>
    </cfRule>
  </conditionalFormatting>
  <conditionalFormatting sqref="H23">
    <cfRule type="cellIs" dxfId="14" priority="17" operator="lessThan">
      <formula>0</formula>
    </cfRule>
  </conditionalFormatting>
  <conditionalFormatting sqref="H4:H33">
    <cfRule type="cellIs" dxfId="13" priority="16" operator="lessThan">
      <formula>0</formula>
    </cfRule>
  </conditionalFormatting>
  <conditionalFormatting sqref="D3">
    <cfRule type="cellIs" dxfId="12" priority="15" operator="lessThan">
      <formula>0</formula>
    </cfRule>
  </conditionalFormatting>
  <conditionalFormatting sqref="D17:D18">
    <cfRule type="cellIs" dxfId="11" priority="14" operator="lessThan">
      <formula>0</formula>
    </cfRule>
  </conditionalFormatting>
  <conditionalFormatting sqref="D22">
    <cfRule type="cellIs" dxfId="10" priority="13" operator="lessThan">
      <formula>0</formula>
    </cfRule>
  </conditionalFormatting>
  <conditionalFormatting sqref="D26:D31">
    <cfRule type="cellIs" dxfId="9" priority="12" operator="lessThan">
      <formula>0</formula>
    </cfRule>
  </conditionalFormatting>
  <conditionalFormatting sqref="D34:D52">
    <cfRule type="cellIs" dxfId="8" priority="11" operator="lessThan">
      <formula>0</formula>
    </cfRule>
  </conditionalFormatting>
  <conditionalFormatting sqref="D4:D16">
    <cfRule type="cellIs" dxfId="7" priority="10" operator="lessThan">
      <formula>0</formula>
    </cfRule>
  </conditionalFormatting>
  <conditionalFormatting sqref="D34:D52 D26:D31">
    <cfRule type="cellIs" dxfId="6" priority="8" operator="lessThan">
      <formula>0</formula>
    </cfRule>
  </conditionalFormatting>
  <conditionalFormatting sqref="D19:D21">
    <cfRule type="cellIs" dxfId="5" priority="7" operator="lessThan">
      <formula>0</formula>
    </cfRule>
  </conditionalFormatting>
  <conditionalFormatting sqref="D23">
    <cfRule type="cellIs" dxfId="4" priority="6" operator="lessThan">
      <formula>0</formula>
    </cfRule>
  </conditionalFormatting>
  <conditionalFormatting sqref="J19:J21">
    <cfRule type="cellIs" dxfId="3" priority="5" operator="lessThan">
      <formula>0</formula>
    </cfRule>
  </conditionalFormatting>
  <conditionalFormatting sqref="J26:J31">
    <cfRule type="cellIs" dxfId="2" priority="4" operator="lessThan">
      <formula>0</formula>
    </cfRule>
  </conditionalFormatting>
  <conditionalFormatting sqref="J34:J52">
    <cfRule type="cellIs" dxfId="1" priority="3" operator="lessThan">
      <formula>0</formula>
    </cfRule>
  </conditionalFormatting>
  <conditionalFormatting sqref="H34:H52">
    <cfRule type="cellIs" dxfId="0" priority="1" operator="lessThan">
      <formula>0</formula>
    </cfRule>
  </conditionalFormatting>
  <pageMargins left="0.7" right="0.7" top="0.75" bottom="0.75" header="0.3" footer="0.3"/>
  <pageSetup scale="49" orientation="landscape" r:id="rId1"/>
  <rowBreaks count="1" manualBreakCount="1">
    <brk id="20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FY18 Data</vt:lpstr>
      <vt:lpstr>FY17 Data</vt:lpstr>
      <vt:lpstr>FY16 Data</vt:lpstr>
      <vt:lpstr>FY15 Data</vt:lpstr>
      <vt:lpstr>Quarter by Quarter comparison</vt:lpstr>
      <vt:lpstr>Year by Year comparison</vt:lpstr>
      <vt:lpstr>'FY15 Data'!Print_Titles</vt:lpstr>
      <vt:lpstr>'FY16 Data'!Print_Titles</vt:lpstr>
      <vt:lpstr>'FY17 Data'!Print_Titles</vt:lpstr>
      <vt:lpstr>'FY18 Data'!Print_Titles</vt:lpstr>
    </vt:vector>
  </TitlesOfParts>
  <Company>Nevada DMV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Elzy</dc:creator>
  <cp:lastModifiedBy>Marty Elzy</cp:lastModifiedBy>
  <cp:lastPrinted>2017-05-15T21:04:09Z</cp:lastPrinted>
  <dcterms:created xsi:type="dcterms:W3CDTF">2016-02-03T17:54:23Z</dcterms:created>
  <dcterms:modified xsi:type="dcterms:W3CDTF">2017-09-05T18:45:09Z</dcterms:modified>
</cp:coreProperties>
</file>